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8800" windowHeight="12810" tabRatio="501"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Notes!$A$1:$B$47</definedName>
    <definedName name="_xlnm.Print_Area" localSheetId="1">'ROPS Detail'!$A$1:$W$107</definedName>
    <definedName name="_xlnm.Print_Area" localSheetId="0">Summary!$A$2:$M$28</definedName>
    <definedName name="_xlnm.Print_Titles" localSheetId="3">Notes!$1:$2</definedName>
    <definedName name="_xlnm.Print_Titles" localSheetId="1">'ROPS Detail'!$1:$5</definedName>
  </definedNames>
  <calcPr calcId="171027"/>
</workbook>
</file>

<file path=xl/calcChain.xml><?xml version="1.0" encoding="utf-8"?>
<calcChain xmlns="http://schemas.openxmlformats.org/spreadsheetml/2006/main">
  <c r="G13" i="10" l="1"/>
  <c r="D13" i="10" l="1"/>
  <c r="C13" i="10" l="1"/>
  <c r="I89" i="3" l="1"/>
  <c r="I88" i="3"/>
  <c r="I90" i="3" l="1"/>
  <c r="I70" i="3"/>
  <c r="I69" i="3"/>
  <c r="I60" i="3"/>
  <c r="I53" i="3"/>
  <c r="I48" i="3"/>
  <c r="I38" i="3" l="1"/>
  <c r="I23" i="3"/>
  <c r="I13" i="3"/>
  <c r="I9" i="3"/>
  <c r="I8" i="3"/>
  <c r="I61" i="3" l="1"/>
  <c r="F13" i="10" l="1"/>
  <c r="E13" i="10"/>
  <c r="W600" i="3"/>
  <c r="Q600" i="3"/>
  <c r="K600" i="3"/>
  <c r="W599" i="3"/>
  <c r="K599" i="3" s="1"/>
  <c r="Q599" i="3"/>
  <c r="W598" i="3"/>
  <c r="Q598" i="3"/>
  <c r="K598" i="3" s="1"/>
  <c r="W597" i="3"/>
  <c r="Q597" i="3"/>
  <c r="W596" i="3"/>
  <c r="Q596" i="3"/>
  <c r="K596" i="3" s="1"/>
  <c r="W595" i="3"/>
  <c r="Q595" i="3"/>
  <c r="W594" i="3"/>
  <c r="Q594" i="3"/>
  <c r="K594" i="3" s="1"/>
  <c r="W593" i="3"/>
  <c r="K593" i="3" s="1"/>
  <c r="Q593" i="3"/>
  <c r="W592" i="3"/>
  <c r="Q592" i="3"/>
  <c r="W591" i="3"/>
  <c r="Q591" i="3"/>
  <c r="K591" i="3"/>
  <c r="W590" i="3"/>
  <c r="Q590" i="3"/>
  <c r="K590" i="3" s="1"/>
  <c r="W589" i="3"/>
  <c r="Q589" i="3"/>
  <c r="W588" i="3"/>
  <c r="Q588" i="3"/>
  <c r="K588" i="3" s="1"/>
  <c r="W587" i="3"/>
  <c r="Q587" i="3"/>
  <c r="K587" i="3" s="1"/>
  <c r="W586" i="3"/>
  <c r="Q586" i="3"/>
  <c r="W585" i="3"/>
  <c r="Q585" i="3"/>
  <c r="K585" i="3"/>
  <c r="W584" i="3"/>
  <c r="Q584" i="3"/>
  <c r="K584" i="3" s="1"/>
  <c r="W583" i="3"/>
  <c r="Q583" i="3"/>
  <c r="K583" i="3" s="1"/>
  <c r="W582" i="3"/>
  <c r="Q582" i="3"/>
  <c r="K582" i="3" s="1"/>
  <c r="W581" i="3"/>
  <c r="Q581" i="3"/>
  <c r="W580" i="3"/>
  <c r="Q580" i="3"/>
  <c r="K580" i="3" s="1"/>
  <c r="W579" i="3"/>
  <c r="Q579" i="3"/>
  <c r="K579" i="3" s="1"/>
  <c r="W578" i="3"/>
  <c r="Q578" i="3"/>
  <c r="W577" i="3"/>
  <c r="K577" i="3" s="1"/>
  <c r="Q577" i="3"/>
  <c r="W576" i="3"/>
  <c r="Q576" i="3"/>
  <c r="K576" i="3" s="1"/>
  <c r="W575" i="3"/>
  <c r="Q575" i="3"/>
  <c r="K575" i="3" s="1"/>
  <c r="W574" i="3"/>
  <c r="Q574" i="3"/>
  <c r="K574" i="3" s="1"/>
  <c r="W573" i="3"/>
  <c r="Q573" i="3"/>
  <c r="W572" i="3"/>
  <c r="Q572" i="3"/>
  <c r="K572" i="3" s="1"/>
  <c r="W571" i="3"/>
  <c r="Q571" i="3"/>
  <c r="W570" i="3"/>
  <c r="Q570" i="3"/>
  <c r="W569" i="3"/>
  <c r="Q569" i="3"/>
  <c r="K569" i="3"/>
  <c r="W568" i="3"/>
  <c r="Q568" i="3"/>
  <c r="W567" i="3"/>
  <c r="Q567" i="3"/>
  <c r="K567" i="3" s="1"/>
  <c r="W566" i="3"/>
  <c r="Q566" i="3"/>
  <c r="K566" i="3" s="1"/>
  <c r="W565" i="3"/>
  <c r="Q565" i="3"/>
  <c r="K565" i="3" s="1"/>
  <c r="W564" i="3"/>
  <c r="Q564" i="3"/>
  <c r="K564" i="3" s="1"/>
  <c r="W563" i="3"/>
  <c r="Q563" i="3"/>
  <c r="K563" i="3" s="1"/>
  <c r="W562" i="3"/>
  <c r="Q562" i="3"/>
  <c r="W561" i="3"/>
  <c r="Q561" i="3"/>
  <c r="K561" i="3"/>
  <c r="W560" i="3"/>
  <c r="Q560" i="3"/>
  <c r="W559" i="3"/>
  <c r="Q559" i="3"/>
  <c r="K559" i="3" s="1"/>
  <c r="W558" i="3"/>
  <c r="Q558" i="3"/>
  <c r="K558" i="3" s="1"/>
  <c r="W557" i="3"/>
  <c r="Q557" i="3"/>
  <c r="W556" i="3"/>
  <c r="Q556" i="3"/>
  <c r="K556" i="3" s="1"/>
  <c r="W555" i="3"/>
  <c r="Q555" i="3"/>
  <c r="W554" i="3"/>
  <c r="Q554" i="3"/>
  <c r="K554" i="3" s="1"/>
  <c r="W553" i="3"/>
  <c r="Q553" i="3"/>
  <c r="K553" i="3"/>
  <c r="W552" i="3"/>
  <c r="Q552" i="3"/>
  <c r="W551" i="3"/>
  <c r="Q551" i="3"/>
  <c r="K551" i="3" s="1"/>
  <c r="W550" i="3"/>
  <c r="Q550" i="3"/>
  <c r="K550" i="3" s="1"/>
  <c r="W549" i="3"/>
  <c r="Q549" i="3"/>
  <c r="W548" i="3"/>
  <c r="Q548" i="3"/>
  <c r="K548" i="3" s="1"/>
  <c r="W547" i="3"/>
  <c r="Q547" i="3"/>
  <c r="K547" i="3" s="1"/>
  <c r="W546" i="3"/>
  <c r="Q546" i="3"/>
  <c r="K546" i="3" s="1"/>
  <c r="W545" i="3"/>
  <c r="Q545" i="3"/>
  <c r="K545" i="3"/>
  <c r="W544" i="3"/>
  <c r="Q544" i="3"/>
  <c r="W543" i="3"/>
  <c r="Q543" i="3"/>
  <c r="K543" i="3"/>
  <c r="W542" i="3"/>
  <c r="Q542" i="3"/>
  <c r="K542" i="3" s="1"/>
  <c r="W541" i="3"/>
  <c r="Q541" i="3"/>
  <c r="W540" i="3"/>
  <c r="Q540" i="3"/>
  <c r="K540" i="3" s="1"/>
  <c r="W539" i="3"/>
  <c r="Q539" i="3"/>
  <c r="K539" i="3" s="1"/>
  <c r="W538" i="3"/>
  <c r="Q538" i="3"/>
  <c r="W537" i="3"/>
  <c r="Q537" i="3"/>
  <c r="K537" i="3"/>
  <c r="W536" i="3"/>
  <c r="Q536" i="3"/>
  <c r="K536" i="3" s="1"/>
  <c r="W535" i="3"/>
  <c r="Q535" i="3"/>
  <c r="W534" i="3"/>
  <c r="Q534" i="3"/>
  <c r="K534" i="3" s="1"/>
  <c r="W533" i="3"/>
  <c r="Q533" i="3"/>
  <c r="W532" i="3"/>
  <c r="Q532" i="3"/>
  <c r="K532" i="3" s="1"/>
  <c r="W531" i="3"/>
  <c r="Q531" i="3"/>
  <c r="W530" i="3"/>
  <c r="Q530" i="3"/>
  <c r="K530" i="3" s="1"/>
  <c r="W529" i="3"/>
  <c r="K529" i="3" s="1"/>
  <c r="Q529" i="3"/>
  <c r="W528" i="3"/>
  <c r="Q528" i="3"/>
  <c r="K528" i="3" s="1"/>
  <c r="W527" i="3"/>
  <c r="Q527" i="3"/>
  <c r="K527" i="3"/>
  <c r="W526" i="3"/>
  <c r="Q526" i="3"/>
  <c r="K526" i="3" s="1"/>
  <c r="W525" i="3"/>
  <c r="Q525" i="3"/>
  <c r="W524" i="3"/>
  <c r="Q524" i="3"/>
  <c r="K524" i="3" s="1"/>
  <c r="W523" i="3"/>
  <c r="Q523" i="3"/>
  <c r="K523" i="3" s="1"/>
  <c r="W522" i="3"/>
  <c r="Q522" i="3"/>
  <c r="W521" i="3"/>
  <c r="Q521" i="3"/>
  <c r="K521" i="3"/>
  <c r="W520" i="3"/>
  <c r="Q520" i="3"/>
  <c r="W519" i="3"/>
  <c r="Q519" i="3"/>
  <c r="W518" i="3"/>
  <c r="Q518" i="3"/>
  <c r="K518" i="3" s="1"/>
  <c r="W517" i="3"/>
  <c r="Q517" i="3"/>
  <c r="K517" i="3" s="1"/>
  <c r="W516" i="3"/>
  <c r="Q516" i="3"/>
  <c r="K516" i="3" s="1"/>
  <c r="W515" i="3"/>
  <c r="Q515" i="3"/>
  <c r="W514" i="3"/>
  <c r="Q514" i="3"/>
  <c r="K514" i="3" s="1"/>
  <c r="W513" i="3"/>
  <c r="K513" i="3" s="1"/>
  <c r="Q513" i="3"/>
  <c r="W512" i="3"/>
  <c r="Q512" i="3"/>
  <c r="K512" i="3" s="1"/>
  <c r="W511" i="3"/>
  <c r="K511" i="3" s="1"/>
  <c r="Q511" i="3"/>
  <c r="W510" i="3"/>
  <c r="Q510" i="3"/>
  <c r="K510" i="3" s="1"/>
  <c r="W509" i="3"/>
  <c r="Q509" i="3"/>
  <c r="W508" i="3"/>
  <c r="Q508" i="3"/>
  <c r="K508" i="3" s="1"/>
  <c r="W507" i="3"/>
  <c r="Q507" i="3"/>
  <c r="K507" i="3" s="1"/>
  <c r="W506" i="3"/>
  <c r="Q506" i="3"/>
  <c r="K506" i="3" s="1"/>
  <c r="W505" i="3"/>
  <c r="Q505" i="3"/>
  <c r="K505" i="3"/>
  <c r="W504" i="3"/>
  <c r="Q504" i="3"/>
  <c r="W503" i="3"/>
  <c r="Q503" i="3"/>
  <c r="K503" i="3" s="1"/>
  <c r="W502" i="3"/>
  <c r="Q502" i="3"/>
  <c r="K502" i="3" s="1"/>
  <c r="W501" i="3"/>
  <c r="Q501" i="3"/>
  <c r="K501" i="3" s="1"/>
  <c r="W500" i="3"/>
  <c r="Q500" i="3"/>
  <c r="K500" i="3" s="1"/>
  <c r="W499" i="3"/>
  <c r="Q499" i="3"/>
  <c r="K499" i="3" s="1"/>
  <c r="W498" i="3"/>
  <c r="Q498" i="3"/>
  <c r="W497" i="3"/>
  <c r="Q497" i="3"/>
  <c r="K497" i="3"/>
  <c r="W496" i="3"/>
  <c r="Q496" i="3"/>
  <c r="K496" i="3" s="1"/>
  <c r="W495" i="3"/>
  <c r="Q495" i="3"/>
  <c r="K495" i="3" s="1"/>
  <c r="W494" i="3"/>
  <c r="Q494" i="3"/>
  <c r="K494" i="3" s="1"/>
  <c r="W493" i="3"/>
  <c r="Q493" i="3"/>
  <c r="W492" i="3"/>
  <c r="Q492" i="3"/>
  <c r="K492" i="3" s="1"/>
  <c r="W491" i="3"/>
  <c r="Q491" i="3"/>
  <c r="W490" i="3"/>
  <c r="Q490" i="3"/>
  <c r="K490" i="3" s="1"/>
  <c r="W489" i="3"/>
  <c r="Q489" i="3"/>
  <c r="K489" i="3"/>
  <c r="W488" i="3"/>
  <c r="Q488" i="3"/>
  <c r="W487" i="3"/>
  <c r="Q487" i="3"/>
  <c r="W486" i="3"/>
  <c r="Q486" i="3"/>
  <c r="K486" i="3" s="1"/>
  <c r="W485" i="3"/>
  <c r="Q485" i="3"/>
  <c r="K485" i="3" s="1"/>
  <c r="W484" i="3"/>
  <c r="Q484" i="3"/>
  <c r="K484" i="3" s="1"/>
  <c r="W483" i="3"/>
  <c r="Q483" i="3"/>
  <c r="W482" i="3"/>
  <c r="Q482" i="3"/>
  <c r="W481" i="3"/>
  <c r="Q481" i="3"/>
  <c r="K481" i="3"/>
  <c r="W480" i="3"/>
  <c r="Q480" i="3"/>
  <c r="W479" i="3"/>
  <c r="Q479" i="3"/>
  <c r="K479" i="3" s="1"/>
  <c r="W478" i="3"/>
  <c r="Q478" i="3"/>
  <c r="K478" i="3" s="1"/>
  <c r="W477" i="3"/>
  <c r="Q477" i="3"/>
  <c r="W476" i="3"/>
  <c r="Q476" i="3"/>
  <c r="K476" i="3" s="1"/>
  <c r="W475" i="3"/>
  <c r="Q475" i="3"/>
  <c r="W474" i="3"/>
  <c r="Q474" i="3"/>
  <c r="K474" i="3" s="1"/>
  <c r="W473" i="3"/>
  <c r="Q473" i="3"/>
  <c r="W472" i="3"/>
  <c r="Q472" i="3"/>
  <c r="K472" i="3"/>
  <c r="W471" i="3"/>
  <c r="Q471" i="3"/>
  <c r="K471" i="3"/>
  <c r="W470" i="3"/>
  <c r="Q470" i="3"/>
  <c r="K470" i="3" s="1"/>
  <c r="W469" i="3"/>
  <c r="Q469" i="3"/>
  <c r="W468" i="3"/>
  <c r="Q468" i="3"/>
  <c r="W467" i="3"/>
  <c r="Q467" i="3"/>
  <c r="K467" i="3" s="1"/>
  <c r="W466" i="3"/>
  <c r="Q466" i="3"/>
  <c r="K466" i="3" s="1"/>
  <c r="W465" i="3"/>
  <c r="Q465" i="3"/>
  <c r="W464" i="3"/>
  <c r="Q464" i="3"/>
  <c r="W463" i="3"/>
  <c r="Q463" i="3"/>
  <c r="K463" i="3"/>
  <c r="W462" i="3"/>
  <c r="Q462" i="3"/>
  <c r="W461" i="3"/>
  <c r="Q461" i="3"/>
  <c r="K461" i="3" s="1"/>
  <c r="W460" i="3"/>
  <c r="Q460" i="3"/>
  <c r="K460" i="3" s="1"/>
  <c r="W459" i="3"/>
  <c r="Q459" i="3"/>
  <c r="K459" i="3" s="1"/>
  <c r="W458" i="3"/>
  <c r="Q458" i="3"/>
  <c r="K458" i="3" s="1"/>
  <c r="W457" i="3"/>
  <c r="K457" i="3" s="1"/>
  <c r="Q457" i="3"/>
  <c r="W456" i="3"/>
  <c r="Q456" i="3"/>
  <c r="K456" i="3"/>
  <c r="W455" i="3"/>
  <c r="Q455" i="3"/>
  <c r="K455" i="3" s="1"/>
  <c r="W454" i="3"/>
  <c r="Q454" i="3"/>
  <c r="K454" i="3" s="1"/>
  <c r="W453" i="3"/>
  <c r="Q453" i="3"/>
  <c r="K453" i="3" s="1"/>
  <c r="W452" i="3"/>
  <c r="Q452" i="3"/>
  <c r="W451" i="3"/>
  <c r="Q451" i="3"/>
  <c r="W450" i="3"/>
  <c r="Q450" i="3"/>
  <c r="K450" i="3" s="1"/>
  <c r="W449" i="3"/>
  <c r="Q449" i="3"/>
  <c r="K449" i="3" s="1"/>
  <c r="W448" i="3"/>
  <c r="Q448" i="3"/>
  <c r="W447" i="3"/>
  <c r="Q447" i="3"/>
  <c r="K447" i="3"/>
  <c r="W446" i="3"/>
  <c r="Q446" i="3"/>
  <c r="W445" i="3"/>
  <c r="Q445" i="3"/>
  <c r="K445" i="3" s="1"/>
  <c r="W444" i="3"/>
  <c r="Q444" i="3"/>
  <c r="K444" i="3" s="1"/>
  <c r="W443" i="3"/>
  <c r="Q443" i="3"/>
  <c r="K443" i="3" s="1"/>
  <c r="W442" i="3"/>
  <c r="Q442" i="3"/>
  <c r="K442" i="3" s="1"/>
  <c r="W441" i="3"/>
  <c r="K441" i="3" s="1"/>
  <c r="Q441" i="3"/>
  <c r="W440" i="3"/>
  <c r="Q440" i="3"/>
  <c r="K440" i="3"/>
  <c r="W439" i="3"/>
  <c r="Q439" i="3"/>
  <c r="K439" i="3"/>
  <c r="W438" i="3"/>
  <c r="Q438" i="3"/>
  <c r="K438" i="3" s="1"/>
  <c r="W437" i="3"/>
  <c r="Q437" i="3"/>
  <c r="K437" i="3" s="1"/>
  <c r="W436" i="3"/>
  <c r="Q436" i="3"/>
  <c r="W435" i="3"/>
  <c r="Q435" i="3"/>
  <c r="K435" i="3" s="1"/>
  <c r="W434" i="3"/>
  <c r="Q434" i="3"/>
  <c r="K434" i="3" s="1"/>
  <c r="W433" i="3"/>
  <c r="Q433" i="3"/>
  <c r="K433" i="3" s="1"/>
  <c r="W432" i="3"/>
  <c r="Q432" i="3"/>
  <c r="W431" i="3"/>
  <c r="Q431" i="3"/>
  <c r="K431" i="3"/>
  <c r="W430" i="3"/>
  <c r="Q430" i="3"/>
  <c r="W429" i="3"/>
  <c r="Q429" i="3"/>
  <c r="K429" i="3" s="1"/>
  <c r="W428" i="3"/>
  <c r="Q428" i="3"/>
  <c r="K428" i="3" s="1"/>
  <c r="W427" i="3"/>
  <c r="Q427" i="3"/>
  <c r="K427" i="3" s="1"/>
  <c r="W426" i="3"/>
  <c r="Q426" i="3"/>
  <c r="K426" i="3" s="1"/>
  <c r="W425" i="3"/>
  <c r="K425" i="3" s="1"/>
  <c r="Q425" i="3"/>
  <c r="W424" i="3"/>
  <c r="Q424" i="3"/>
  <c r="K424" i="3"/>
  <c r="W423" i="3"/>
  <c r="Q423" i="3"/>
  <c r="K423" i="3"/>
  <c r="W422" i="3"/>
  <c r="Q422" i="3"/>
  <c r="K422" i="3" s="1"/>
  <c r="W421" i="3"/>
  <c r="Q421" i="3"/>
  <c r="K421" i="3" s="1"/>
  <c r="W420" i="3"/>
  <c r="Q420" i="3"/>
  <c r="W419" i="3"/>
  <c r="Q419" i="3"/>
  <c r="K419" i="3" s="1"/>
  <c r="W418" i="3"/>
  <c r="Q418" i="3"/>
  <c r="K418" i="3" s="1"/>
  <c r="W417" i="3"/>
  <c r="Q417" i="3"/>
  <c r="K417" i="3" s="1"/>
  <c r="W416" i="3"/>
  <c r="Q416" i="3"/>
  <c r="W415" i="3"/>
  <c r="Q415" i="3"/>
  <c r="K415" i="3"/>
  <c r="W414" i="3"/>
  <c r="Q414" i="3"/>
  <c r="W413" i="3"/>
  <c r="Q413" i="3"/>
  <c r="K413" i="3" s="1"/>
  <c r="W412" i="3"/>
  <c r="Q412" i="3"/>
  <c r="K412" i="3" s="1"/>
  <c r="W411" i="3"/>
  <c r="Q411" i="3"/>
  <c r="K411" i="3" s="1"/>
  <c r="W410" i="3"/>
  <c r="Q410" i="3"/>
  <c r="K410" i="3" s="1"/>
  <c r="W409" i="3"/>
  <c r="K409" i="3" s="1"/>
  <c r="Q409" i="3"/>
  <c r="W408" i="3"/>
  <c r="Q408" i="3"/>
  <c r="K408" i="3"/>
  <c r="W407" i="3"/>
  <c r="Q407" i="3"/>
  <c r="K407" i="3"/>
  <c r="W406" i="3"/>
  <c r="Q406" i="3"/>
  <c r="K406" i="3" s="1"/>
  <c r="W405" i="3"/>
  <c r="Q405" i="3"/>
  <c r="K405" i="3" s="1"/>
  <c r="W404" i="3"/>
  <c r="Q404" i="3"/>
  <c r="W403" i="3"/>
  <c r="Q403" i="3"/>
  <c r="K403" i="3" s="1"/>
  <c r="W402" i="3"/>
  <c r="Q402" i="3"/>
  <c r="K402" i="3" s="1"/>
  <c r="W401" i="3"/>
  <c r="Q401" i="3"/>
  <c r="K401" i="3" s="1"/>
  <c r="W400" i="3"/>
  <c r="Q400" i="3"/>
  <c r="W399" i="3"/>
  <c r="Q399" i="3"/>
  <c r="K399" i="3"/>
  <c r="W398" i="3"/>
  <c r="Q398" i="3"/>
  <c r="W397" i="3"/>
  <c r="Q397" i="3"/>
  <c r="K397" i="3" s="1"/>
  <c r="W396" i="3"/>
  <c r="Q396" i="3"/>
  <c r="K396" i="3" s="1"/>
  <c r="W395" i="3"/>
  <c r="Q395" i="3"/>
  <c r="K395" i="3" s="1"/>
  <c r="W394" i="3"/>
  <c r="Q394" i="3"/>
  <c r="K394" i="3" s="1"/>
  <c r="W393" i="3"/>
  <c r="K393" i="3" s="1"/>
  <c r="Q393" i="3"/>
  <c r="W392" i="3"/>
  <c r="Q392" i="3"/>
  <c r="K392" i="3"/>
  <c r="W391" i="3"/>
  <c r="Q391" i="3"/>
  <c r="K391" i="3"/>
  <c r="W390" i="3"/>
  <c r="Q390" i="3"/>
  <c r="K390" i="3" s="1"/>
  <c r="W389" i="3"/>
  <c r="Q389" i="3"/>
  <c r="K389" i="3" s="1"/>
  <c r="W388" i="3"/>
  <c r="Q388" i="3"/>
  <c r="W387" i="3"/>
  <c r="Q387" i="3"/>
  <c r="K387" i="3" s="1"/>
  <c r="W386" i="3"/>
  <c r="Q386" i="3"/>
  <c r="K386" i="3" s="1"/>
  <c r="W385" i="3"/>
  <c r="Q385" i="3"/>
  <c r="K385" i="3" s="1"/>
  <c r="W384" i="3"/>
  <c r="Q384" i="3"/>
  <c r="W383" i="3"/>
  <c r="Q383" i="3"/>
  <c r="K383" i="3"/>
  <c r="W382" i="3"/>
  <c r="Q382" i="3"/>
  <c r="W381" i="3"/>
  <c r="Q381" i="3"/>
  <c r="K381" i="3" s="1"/>
  <c r="W380" i="3"/>
  <c r="Q380" i="3"/>
  <c r="W379" i="3"/>
  <c r="Q379" i="3"/>
  <c r="K379" i="3" s="1"/>
  <c r="W378" i="3"/>
  <c r="Q378" i="3"/>
  <c r="K378" i="3" s="1"/>
  <c r="W377" i="3"/>
  <c r="Q377" i="3"/>
  <c r="W376" i="3"/>
  <c r="Q376" i="3"/>
  <c r="K376" i="3"/>
  <c r="W375" i="3"/>
  <c r="Q375" i="3"/>
  <c r="K375" i="3"/>
  <c r="W374" i="3"/>
  <c r="Q374" i="3"/>
  <c r="W373" i="3"/>
  <c r="Q373" i="3"/>
  <c r="K373" i="3" s="1"/>
  <c r="W372" i="3"/>
  <c r="Q372" i="3"/>
  <c r="W371" i="3"/>
  <c r="Q371" i="3"/>
  <c r="K371" i="3" s="1"/>
  <c r="W370" i="3"/>
  <c r="Q370" i="3"/>
  <c r="K370" i="3" s="1"/>
  <c r="W369" i="3"/>
  <c r="Q369" i="3"/>
  <c r="K369" i="3" s="1"/>
  <c r="W368" i="3"/>
  <c r="Q368" i="3"/>
  <c r="W367" i="3"/>
  <c r="Q367" i="3"/>
  <c r="K367" i="3"/>
  <c r="W366" i="3"/>
  <c r="Q366" i="3"/>
  <c r="W365" i="3"/>
  <c r="Q365" i="3"/>
  <c r="K365" i="3" s="1"/>
  <c r="W364" i="3"/>
  <c r="Q364" i="3"/>
  <c r="W363" i="3"/>
  <c r="Q363" i="3"/>
  <c r="K363" i="3" s="1"/>
  <c r="W362" i="3"/>
  <c r="Q362" i="3"/>
  <c r="K362" i="3" s="1"/>
  <c r="W361" i="3"/>
  <c r="Q361" i="3"/>
  <c r="W360" i="3"/>
  <c r="Q360" i="3"/>
  <c r="K360" i="3"/>
  <c r="W359" i="3"/>
  <c r="Q359" i="3"/>
  <c r="K359" i="3"/>
  <c r="W358" i="3"/>
  <c r="Q358" i="3"/>
  <c r="W357" i="3"/>
  <c r="Q357" i="3"/>
  <c r="K357" i="3" s="1"/>
  <c r="W356" i="3"/>
  <c r="Q356" i="3"/>
  <c r="W355" i="3"/>
  <c r="Q355" i="3"/>
  <c r="K355" i="3" s="1"/>
  <c r="W354" i="3"/>
  <c r="Q354" i="3"/>
  <c r="K354" i="3" s="1"/>
  <c r="W353" i="3"/>
  <c r="Q353" i="3"/>
  <c r="K353" i="3" s="1"/>
  <c r="W352" i="3"/>
  <c r="Q352" i="3"/>
  <c r="W351" i="3"/>
  <c r="Q351" i="3"/>
  <c r="K351" i="3"/>
  <c r="W350" i="3"/>
  <c r="Q350" i="3"/>
  <c r="W349" i="3"/>
  <c r="Q349" i="3"/>
  <c r="K349" i="3" s="1"/>
  <c r="W348" i="3"/>
  <c r="Q348" i="3"/>
  <c r="K348" i="3" s="1"/>
  <c r="W347" i="3"/>
  <c r="Q347" i="3"/>
  <c r="K347" i="3" s="1"/>
  <c r="W346" i="3"/>
  <c r="Q346" i="3"/>
  <c r="K346" i="3" s="1"/>
  <c r="W345" i="3"/>
  <c r="K345" i="3" s="1"/>
  <c r="Q345" i="3"/>
  <c r="W344" i="3"/>
  <c r="Q344" i="3"/>
  <c r="K344" i="3"/>
  <c r="W343" i="3"/>
  <c r="Q343" i="3"/>
  <c r="K343" i="3"/>
  <c r="W342" i="3"/>
  <c r="Q342" i="3"/>
  <c r="K342" i="3" s="1"/>
  <c r="W341" i="3"/>
  <c r="Q341" i="3"/>
  <c r="K341" i="3" s="1"/>
  <c r="W340" i="3"/>
  <c r="Q340" i="3"/>
  <c r="W339" i="3"/>
  <c r="Q339" i="3"/>
  <c r="K339" i="3" s="1"/>
  <c r="W338" i="3"/>
  <c r="Q338" i="3"/>
  <c r="K338" i="3" s="1"/>
  <c r="W337" i="3"/>
  <c r="Q337" i="3"/>
  <c r="K337" i="3" s="1"/>
  <c r="W336" i="3"/>
  <c r="Q336" i="3"/>
  <c r="W335" i="3"/>
  <c r="Q335" i="3"/>
  <c r="K335" i="3"/>
  <c r="W334" i="3"/>
  <c r="Q334" i="3"/>
  <c r="W333" i="3"/>
  <c r="Q333" i="3"/>
  <c r="K333" i="3" s="1"/>
  <c r="W332" i="3"/>
  <c r="Q332" i="3"/>
  <c r="K332" i="3" s="1"/>
  <c r="W331" i="3"/>
  <c r="Q331" i="3"/>
  <c r="K331" i="3" s="1"/>
  <c r="W330" i="3"/>
  <c r="Q330" i="3"/>
  <c r="K330" i="3" s="1"/>
  <c r="W329" i="3"/>
  <c r="K329" i="3" s="1"/>
  <c r="Q329" i="3"/>
  <c r="W328" i="3"/>
  <c r="Q328" i="3"/>
  <c r="K328" i="3"/>
  <c r="W327" i="3"/>
  <c r="Q327" i="3"/>
  <c r="K327" i="3"/>
  <c r="W326" i="3"/>
  <c r="Q326" i="3"/>
  <c r="K326" i="3" s="1"/>
  <c r="W325" i="3"/>
  <c r="Q325" i="3"/>
  <c r="K325" i="3" s="1"/>
  <c r="W324" i="3"/>
  <c r="Q324" i="3"/>
  <c r="W323" i="3"/>
  <c r="Q323" i="3"/>
  <c r="K323" i="3" s="1"/>
  <c r="W322" i="3"/>
  <c r="Q322" i="3"/>
  <c r="K322" i="3" s="1"/>
  <c r="W321" i="3"/>
  <c r="Q321" i="3"/>
  <c r="K321" i="3" s="1"/>
  <c r="W320" i="3"/>
  <c r="Q320" i="3"/>
  <c r="W319" i="3"/>
  <c r="Q319" i="3"/>
  <c r="K319" i="3"/>
  <c r="W318" i="3"/>
  <c r="Q318" i="3"/>
  <c r="W317" i="3"/>
  <c r="Q317" i="3"/>
  <c r="K317" i="3" s="1"/>
  <c r="W316" i="3"/>
  <c r="Q316" i="3"/>
  <c r="K316" i="3" s="1"/>
  <c r="W315" i="3"/>
  <c r="Q315" i="3"/>
  <c r="K315" i="3" s="1"/>
  <c r="W314" i="3"/>
  <c r="Q314" i="3"/>
  <c r="K314" i="3" s="1"/>
  <c r="W313" i="3"/>
  <c r="K313" i="3" s="1"/>
  <c r="Q313" i="3"/>
  <c r="W312" i="3"/>
  <c r="Q312" i="3"/>
  <c r="K312" i="3"/>
  <c r="W311" i="3"/>
  <c r="Q311" i="3"/>
  <c r="K311" i="3"/>
  <c r="W310" i="3"/>
  <c r="Q310" i="3"/>
  <c r="K310" i="3"/>
  <c r="W309" i="3"/>
  <c r="Q309" i="3"/>
  <c r="K309" i="3" s="1"/>
  <c r="W308" i="3"/>
  <c r="Q308" i="3"/>
  <c r="K308" i="3" s="1"/>
  <c r="W307" i="3"/>
  <c r="K307" i="3" s="1"/>
  <c r="Q307" i="3"/>
  <c r="W306" i="3"/>
  <c r="Q306" i="3"/>
  <c r="W305" i="3"/>
  <c r="K305" i="3" s="1"/>
  <c r="Q305" i="3"/>
  <c r="W304" i="3"/>
  <c r="K304" i="3" s="1"/>
  <c r="Q304" i="3"/>
  <c r="W303" i="3"/>
  <c r="Q303" i="3"/>
  <c r="K303" i="3" s="1"/>
  <c r="W302" i="3"/>
  <c r="Q302" i="3"/>
  <c r="K302" i="3" s="1"/>
  <c r="W301" i="3"/>
  <c r="Q301" i="3"/>
  <c r="K301" i="3" s="1"/>
  <c r="W300" i="3"/>
  <c r="Q300" i="3"/>
  <c r="W299" i="3"/>
  <c r="Q299" i="3"/>
  <c r="K299" i="3"/>
  <c r="W298" i="3"/>
  <c r="Q298" i="3"/>
  <c r="W297" i="3"/>
  <c r="Q297" i="3"/>
  <c r="K297" i="3" s="1"/>
  <c r="W296" i="3"/>
  <c r="Q296" i="3"/>
  <c r="K296" i="3"/>
  <c r="W295" i="3"/>
  <c r="K295" i="3" s="1"/>
  <c r="Q295" i="3"/>
  <c r="W294" i="3"/>
  <c r="Q294" i="3"/>
  <c r="K294" i="3" s="1"/>
  <c r="W293" i="3"/>
  <c r="Q293" i="3"/>
  <c r="K293" i="3" s="1"/>
  <c r="W292" i="3"/>
  <c r="Q292" i="3"/>
  <c r="W291" i="3"/>
  <c r="Q291" i="3"/>
  <c r="K291" i="3"/>
  <c r="W290" i="3"/>
  <c r="Q290" i="3"/>
  <c r="W289" i="3"/>
  <c r="Q289" i="3"/>
  <c r="W288" i="3"/>
  <c r="Q288" i="3"/>
  <c r="K288" i="3"/>
  <c r="W287" i="3"/>
  <c r="Q287" i="3"/>
  <c r="W286" i="3"/>
  <c r="Q286" i="3"/>
  <c r="K286" i="3" s="1"/>
  <c r="W285" i="3"/>
  <c r="Q285" i="3"/>
  <c r="K285" i="3" s="1"/>
  <c r="W284" i="3"/>
  <c r="Q284" i="3"/>
  <c r="K284" i="3" s="1"/>
  <c r="W283" i="3"/>
  <c r="Q283" i="3"/>
  <c r="K283" i="3" s="1"/>
  <c r="W282" i="3"/>
  <c r="Q282" i="3"/>
  <c r="K282" i="3" s="1"/>
  <c r="W281" i="3"/>
  <c r="K281" i="3" s="1"/>
  <c r="Q281" i="3"/>
  <c r="W280" i="3"/>
  <c r="K280" i="3" s="1"/>
  <c r="Q280" i="3"/>
  <c r="W279" i="3"/>
  <c r="K279" i="3" s="1"/>
  <c r="Q279" i="3"/>
  <c r="W278" i="3"/>
  <c r="Q278" i="3"/>
  <c r="K278" i="3" s="1"/>
  <c r="W277" i="3"/>
  <c r="Q277" i="3"/>
  <c r="K277" i="3" s="1"/>
  <c r="W276" i="3"/>
  <c r="Q276" i="3"/>
  <c r="W275" i="3"/>
  <c r="Q275" i="3"/>
  <c r="K275" i="3" s="1"/>
  <c r="W274" i="3"/>
  <c r="Q274" i="3"/>
  <c r="W273" i="3"/>
  <c r="K273" i="3" s="1"/>
  <c r="Q273" i="3"/>
  <c r="W272" i="3"/>
  <c r="Q272" i="3"/>
  <c r="K272" i="3"/>
  <c r="W271" i="3"/>
  <c r="Q271" i="3"/>
  <c r="W270" i="3"/>
  <c r="Q270" i="3"/>
  <c r="K270" i="3" s="1"/>
  <c r="W269" i="3"/>
  <c r="Q269" i="3"/>
  <c r="K269" i="3" s="1"/>
  <c r="W268" i="3"/>
  <c r="Q268" i="3"/>
  <c r="K268" i="3" s="1"/>
  <c r="W267" i="3"/>
  <c r="Q267" i="3"/>
  <c r="K267" i="3"/>
  <c r="W266" i="3"/>
  <c r="Q266" i="3"/>
  <c r="K266" i="3" s="1"/>
  <c r="W265" i="3"/>
  <c r="Q265" i="3"/>
  <c r="K265" i="3"/>
  <c r="W264" i="3"/>
  <c r="Q264" i="3"/>
  <c r="K264" i="3"/>
  <c r="W263" i="3"/>
  <c r="Q263" i="3"/>
  <c r="W262" i="3"/>
  <c r="Q262" i="3"/>
  <c r="K262" i="3"/>
  <c r="W261" i="3"/>
  <c r="Q261" i="3"/>
  <c r="K261" i="3" s="1"/>
  <c r="W260" i="3"/>
  <c r="Q260" i="3"/>
  <c r="W259" i="3"/>
  <c r="Q259" i="3"/>
  <c r="K259" i="3"/>
  <c r="W258" i="3"/>
  <c r="Q258" i="3"/>
  <c r="W257" i="3"/>
  <c r="Q257" i="3"/>
  <c r="K257" i="3" s="1"/>
  <c r="W256" i="3"/>
  <c r="Q256" i="3"/>
  <c r="K256" i="3" s="1"/>
  <c r="W255" i="3"/>
  <c r="K255" i="3" s="1"/>
  <c r="Q255" i="3"/>
  <c r="W254" i="3"/>
  <c r="Q254" i="3"/>
  <c r="K254" i="3" s="1"/>
  <c r="W253" i="3"/>
  <c r="Q253" i="3"/>
  <c r="W252" i="3"/>
  <c r="Q252" i="3"/>
  <c r="W251" i="3"/>
  <c r="Q251" i="3"/>
  <c r="W250" i="3"/>
  <c r="Q250" i="3"/>
  <c r="K250" i="3" s="1"/>
  <c r="W249" i="3"/>
  <c r="Q249" i="3"/>
  <c r="W248" i="3"/>
  <c r="Q248" i="3"/>
  <c r="K248" i="3" s="1"/>
  <c r="W247" i="3"/>
  <c r="Q247" i="3"/>
  <c r="K247" i="3" s="1"/>
  <c r="W246" i="3"/>
  <c r="K246" i="3" s="1"/>
  <c r="Q246" i="3"/>
  <c r="W245" i="3"/>
  <c r="Q245" i="3"/>
  <c r="W244" i="3"/>
  <c r="Q244" i="3"/>
  <c r="K244" i="3" s="1"/>
  <c r="W243" i="3"/>
  <c r="Q243" i="3"/>
  <c r="K243" i="3" s="1"/>
  <c r="W242" i="3"/>
  <c r="Q242" i="3"/>
  <c r="W241" i="3"/>
  <c r="Q241" i="3"/>
  <c r="K241" i="3"/>
  <c r="W240" i="3"/>
  <c r="Q240" i="3"/>
  <c r="W239" i="3"/>
  <c r="Q239" i="3"/>
  <c r="K239" i="3" s="1"/>
  <c r="W238" i="3"/>
  <c r="Q238" i="3"/>
  <c r="K238" i="3"/>
  <c r="W237" i="3"/>
  <c r="Q237" i="3"/>
  <c r="W236" i="3"/>
  <c r="Q236" i="3"/>
  <c r="K236" i="3" s="1"/>
  <c r="W235" i="3"/>
  <c r="Q235" i="3"/>
  <c r="K235" i="3"/>
  <c r="W234" i="3"/>
  <c r="Q234" i="3"/>
  <c r="K234" i="3" s="1"/>
  <c r="W233" i="3"/>
  <c r="Q233" i="3"/>
  <c r="K233" i="3"/>
  <c r="W232" i="3"/>
  <c r="Q232" i="3"/>
  <c r="K232" i="3"/>
  <c r="W231" i="3"/>
  <c r="Q231" i="3"/>
  <c r="K231" i="3" s="1"/>
  <c r="W230" i="3"/>
  <c r="Q230" i="3"/>
  <c r="W229" i="3"/>
  <c r="Q229" i="3"/>
  <c r="K229" i="3" s="1"/>
  <c r="W228" i="3"/>
  <c r="Q228" i="3"/>
  <c r="W227" i="3"/>
  <c r="Q227" i="3"/>
  <c r="K227" i="3" s="1"/>
  <c r="W226" i="3"/>
  <c r="Q226" i="3"/>
  <c r="K226" i="3" s="1"/>
  <c r="W225" i="3"/>
  <c r="Q225" i="3"/>
  <c r="K225" i="3" s="1"/>
  <c r="W224" i="3"/>
  <c r="Q224" i="3"/>
  <c r="K224" i="3" s="1"/>
  <c r="W223" i="3"/>
  <c r="Q223" i="3"/>
  <c r="K223" i="3"/>
  <c r="W222" i="3"/>
  <c r="Q222" i="3"/>
  <c r="W221" i="3"/>
  <c r="Q221" i="3"/>
  <c r="K221" i="3" s="1"/>
  <c r="W220" i="3"/>
  <c r="Q220" i="3"/>
  <c r="K220" i="3" s="1"/>
  <c r="W219" i="3"/>
  <c r="Q219" i="3"/>
  <c r="K219" i="3" s="1"/>
  <c r="W218" i="3"/>
  <c r="Q218" i="3"/>
  <c r="W217" i="3"/>
  <c r="K217" i="3" s="1"/>
  <c r="Q217" i="3"/>
  <c r="W216" i="3"/>
  <c r="Q216" i="3"/>
  <c r="K216" i="3"/>
  <c r="W215" i="3"/>
  <c r="Q215" i="3"/>
  <c r="K215" i="3" s="1"/>
  <c r="W214" i="3"/>
  <c r="K214" i="3" s="1"/>
  <c r="Q214" i="3"/>
  <c r="W213" i="3"/>
  <c r="Q213" i="3"/>
  <c r="W212" i="3"/>
  <c r="Q212" i="3"/>
  <c r="W211" i="3"/>
  <c r="Q211" i="3"/>
  <c r="W210" i="3"/>
  <c r="Q210" i="3"/>
  <c r="W209" i="3"/>
  <c r="Q209" i="3"/>
  <c r="W208" i="3"/>
  <c r="Q208" i="3"/>
  <c r="K208" i="3" s="1"/>
  <c r="W207" i="3"/>
  <c r="Q207" i="3"/>
  <c r="K207" i="3" s="1"/>
  <c r="W206" i="3"/>
  <c r="Q206" i="3"/>
  <c r="K206" i="3" s="1"/>
  <c r="W205" i="3"/>
  <c r="Q205" i="3"/>
  <c r="W204" i="3"/>
  <c r="Q204" i="3"/>
  <c r="K204" i="3" s="1"/>
  <c r="W203" i="3"/>
  <c r="Q203" i="3"/>
  <c r="K203" i="3"/>
  <c r="W202" i="3"/>
  <c r="Q202" i="3"/>
  <c r="K202" i="3" s="1"/>
  <c r="W201" i="3"/>
  <c r="K201" i="3" s="1"/>
  <c r="Q201" i="3"/>
  <c r="W200" i="3"/>
  <c r="Q200" i="3"/>
  <c r="K200" i="3" s="1"/>
  <c r="W199" i="3"/>
  <c r="Q199" i="3"/>
  <c r="K199" i="3" s="1"/>
  <c r="W198" i="3"/>
  <c r="K198" i="3" s="1"/>
  <c r="Q198" i="3"/>
  <c r="W197" i="3"/>
  <c r="Q197" i="3"/>
  <c r="K197" i="3" s="1"/>
  <c r="W196" i="3"/>
  <c r="Q196" i="3"/>
  <c r="W195" i="3"/>
  <c r="Q195" i="3"/>
  <c r="K195" i="3" s="1"/>
  <c r="W194" i="3"/>
  <c r="Q194" i="3"/>
  <c r="K194" i="3" s="1"/>
  <c r="W193" i="3"/>
  <c r="Q193" i="3"/>
  <c r="K193" i="3" s="1"/>
  <c r="W192" i="3"/>
  <c r="Q192" i="3"/>
  <c r="W191" i="3"/>
  <c r="Q191" i="3"/>
  <c r="K191" i="3" s="1"/>
  <c r="W190" i="3"/>
  <c r="Q190" i="3"/>
  <c r="K190" i="3"/>
  <c r="W189" i="3"/>
  <c r="Q189" i="3"/>
  <c r="W188" i="3"/>
  <c r="Q188" i="3"/>
  <c r="K188" i="3" s="1"/>
  <c r="W187" i="3"/>
  <c r="Q187" i="3"/>
  <c r="W186" i="3"/>
  <c r="Q186" i="3"/>
  <c r="K186" i="3" s="1"/>
  <c r="W185" i="3"/>
  <c r="Q185" i="3"/>
  <c r="K185" i="3"/>
  <c r="W184" i="3"/>
  <c r="Q184" i="3"/>
  <c r="W183" i="3"/>
  <c r="Q183" i="3"/>
  <c r="K183" i="3" s="1"/>
  <c r="W182" i="3"/>
  <c r="Q182" i="3"/>
  <c r="K182" i="3" s="1"/>
  <c r="W181" i="3"/>
  <c r="Q181" i="3"/>
  <c r="W180" i="3"/>
  <c r="Q180" i="3"/>
  <c r="W179" i="3"/>
  <c r="Q179" i="3"/>
  <c r="K179" i="3"/>
  <c r="W178" i="3"/>
  <c r="Q178" i="3"/>
  <c r="K178" i="3" s="1"/>
  <c r="W177" i="3"/>
  <c r="Q177" i="3"/>
  <c r="K177" i="3" s="1"/>
  <c r="W176" i="3"/>
  <c r="Q176" i="3"/>
  <c r="K176" i="3"/>
  <c r="W175" i="3"/>
  <c r="Q175" i="3"/>
  <c r="K175" i="3" s="1"/>
  <c r="W174" i="3"/>
  <c r="Q174" i="3"/>
  <c r="W173" i="3"/>
  <c r="Q173" i="3"/>
  <c r="K173" i="3" s="1"/>
  <c r="W172" i="3"/>
  <c r="Q172" i="3"/>
  <c r="W171" i="3"/>
  <c r="Q171" i="3"/>
  <c r="K171" i="3"/>
  <c r="W170" i="3"/>
  <c r="Q170" i="3"/>
  <c r="K170" i="3" s="1"/>
  <c r="W169" i="3"/>
  <c r="Q169" i="3"/>
  <c r="K169" i="3" s="1"/>
  <c r="W168" i="3"/>
  <c r="Q168" i="3"/>
  <c r="K168" i="3"/>
  <c r="W167" i="3"/>
  <c r="Q167" i="3"/>
  <c r="K167" i="3"/>
  <c r="W166" i="3"/>
  <c r="Q166" i="3"/>
  <c r="W165" i="3"/>
  <c r="Q165" i="3"/>
  <c r="K165" i="3" s="1"/>
  <c r="W164" i="3"/>
  <c r="Q164" i="3"/>
  <c r="K164" i="3" s="1"/>
  <c r="W163" i="3"/>
  <c r="Q163" i="3"/>
  <c r="K163" i="3"/>
  <c r="W162" i="3"/>
  <c r="Q162" i="3"/>
  <c r="K162" i="3" s="1"/>
  <c r="W161" i="3"/>
  <c r="K161" i="3" s="1"/>
  <c r="Q161" i="3"/>
  <c r="W160" i="3"/>
  <c r="Q160" i="3"/>
  <c r="K160" i="3"/>
  <c r="W159" i="3"/>
  <c r="K159" i="3" s="1"/>
  <c r="Q159" i="3"/>
  <c r="W158" i="3"/>
  <c r="K158" i="3" s="1"/>
  <c r="Q158" i="3"/>
  <c r="W157" i="3"/>
  <c r="Q157" i="3"/>
  <c r="W156" i="3"/>
  <c r="Q156" i="3"/>
  <c r="W155" i="3"/>
  <c r="Q155" i="3"/>
  <c r="W154" i="3"/>
  <c r="Q154" i="3"/>
  <c r="K154" i="3" s="1"/>
  <c r="W153" i="3"/>
  <c r="K153" i="3" s="1"/>
  <c r="Q153" i="3"/>
  <c r="W152" i="3"/>
  <c r="Q152" i="3"/>
  <c r="K152" i="3" s="1"/>
  <c r="W151" i="3"/>
  <c r="Q151" i="3"/>
  <c r="K151" i="3"/>
  <c r="W150" i="3"/>
  <c r="Q150" i="3"/>
  <c r="W149" i="3"/>
  <c r="Q149" i="3"/>
  <c r="K149" i="3" s="1"/>
  <c r="W148" i="3"/>
  <c r="Q148" i="3"/>
  <c r="K148" i="3" s="1"/>
  <c r="W147" i="3"/>
  <c r="Q147" i="3"/>
  <c r="K147" i="3" s="1"/>
  <c r="W146" i="3"/>
  <c r="Q146" i="3"/>
  <c r="K146" i="3" s="1"/>
  <c r="W145" i="3"/>
  <c r="Q145" i="3"/>
  <c r="W144" i="3"/>
  <c r="Q144" i="3"/>
  <c r="K144" i="3"/>
  <c r="W143" i="3"/>
  <c r="Q143" i="3"/>
  <c r="W142" i="3"/>
  <c r="Q142" i="3"/>
  <c r="K142" i="3" s="1"/>
  <c r="W141" i="3"/>
  <c r="Q141" i="3"/>
  <c r="K141" i="3" s="1"/>
  <c r="W140" i="3"/>
  <c r="Q140" i="3"/>
  <c r="K140" i="3" s="1"/>
  <c r="W139" i="3"/>
  <c r="Q139" i="3"/>
  <c r="K139" i="3"/>
  <c r="W138" i="3"/>
  <c r="Q138" i="3"/>
  <c r="K138" i="3" s="1"/>
  <c r="W137" i="3"/>
  <c r="Q137" i="3"/>
  <c r="K137" i="3" s="1"/>
  <c r="W136" i="3"/>
  <c r="K136" i="3" s="1"/>
  <c r="Q136" i="3"/>
  <c r="W135" i="3"/>
  <c r="Q135" i="3"/>
  <c r="W134" i="3"/>
  <c r="Q134" i="3"/>
  <c r="K134" i="3"/>
  <c r="W133" i="3"/>
  <c r="Q133" i="3"/>
  <c r="W132" i="3"/>
  <c r="Q132" i="3"/>
  <c r="K132" i="3" s="1"/>
  <c r="W131" i="3"/>
  <c r="Q131" i="3"/>
  <c r="K131" i="3" s="1"/>
  <c r="W130" i="3"/>
  <c r="Q130" i="3"/>
  <c r="W129" i="3"/>
  <c r="Q129" i="3"/>
  <c r="W128" i="3"/>
  <c r="Q128" i="3"/>
  <c r="K128" i="3"/>
  <c r="W127" i="3"/>
  <c r="Q127" i="3"/>
  <c r="K127" i="3" s="1"/>
  <c r="W126" i="3"/>
  <c r="Q126" i="3"/>
  <c r="K126" i="3" s="1"/>
  <c r="W125" i="3"/>
  <c r="Q125" i="3"/>
  <c r="K125" i="3" s="1"/>
  <c r="W124" i="3"/>
  <c r="Q124" i="3"/>
  <c r="K124" i="3"/>
  <c r="W123" i="3"/>
  <c r="Q123" i="3"/>
  <c r="K123" i="3" s="1"/>
  <c r="W122" i="3"/>
  <c r="Q122" i="3"/>
  <c r="K122" i="3" s="1"/>
  <c r="W121" i="3"/>
  <c r="Q121" i="3"/>
  <c r="W120" i="3"/>
  <c r="K120" i="3" s="1"/>
  <c r="Q120" i="3"/>
  <c r="W119" i="3"/>
  <c r="Q119" i="3"/>
  <c r="W118" i="3"/>
  <c r="Q118" i="3"/>
  <c r="K118" i="3" s="1"/>
  <c r="W117" i="3"/>
  <c r="Q117" i="3"/>
  <c r="W116" i="3"/>
  <c r="Q116" i="3"/>
  <c r="W115" i="3"/>
  <c r="Q115" i="3"/>
  <c r="K115" i="3" s="1"/>
  <c r="W114" i="3"/>
  <c r="Q114" i="3"/>
  <c r="W113" i="3"/>
  <c r="Q113" i="3"/>
  <c r="W112" i="3"/>
  <c r="Q112" i="3"/>
  <c r="K112" i="3"/>
  <c r="W111" i="3"/>
  <c r="Q111" i="3"/>
  <c r="W110" i="3"/>
  <c r="Q110" i="3"/>
  <c r="K110" i="3" s="1"/>
  <c r="W109" i="3"/>
  <c r="Q109" i="3"/>
  <c r="K109" i="3" s="1"/>
  <c r="W108" i="3"/>
  <c r="Q108" i="3"/>
  <c r="K108" i="3" s="1"/>
  <c r="W107" i="3"/>
  <c r="Q107" i="3"/>
  <c r="K107" i="3" s="1"/>
  <c r="W106" i="3"/>
  <c r="Q106" i="3"/>
  <c r="K106" i="3" s="1"/>
  <c r="W105" i="3"/>
  <c r="Q105" i="3"/>
  <c r="W104" i="3"/>
  <c r="Q104" i="3"/>
  <c r="K104" i="3"/>
  <c r="W103" i="3"/>
  <c r="Q103" i="3"/>
  <c r="W102" i="3"/>
  <c r="Q102" i="3"/>
  <c r="W101" i="3"/>
  <c r="Q101" i="3"/>
  <c r="W100" i="3"/>
  <c r="Q100" i="3"/>
  <c r="W99" i="3"/>
  <c r="Q99" i="3"/>
  <c r="K99" i="3"/>
  <c r="W98" i="3"/>
  <c r="Q98" i="3"/>
  <c r="W97" i="3"/>
  <c r="Q97" i="3"/>
  <c r="K97" i="3" s="1"/>
  <c r="W96" i="3"/>
  <c r="Q96" i="3"/>
  <c r="K96" i="3" s="1"/>
  <c r="W95" i="3"/>
  <c r="Q95" i="3"/>
  <c r="W94" i="3"/>
  <c r="Q94" i="3"/>
  <c r="K94" i="3" s="1"/>
  <c r="W93" i="3"/>
  <c r="Q93" i="3"/>
  <c r="K93" i="3" s="1"/>
  <c r="W92" i="3"/>
  <c r="Q92" i="3"/>
  <c r="W91" i="3"/>
  <c r="Q91" i="3"/>
  <c r="K91" i="3" s="1"/>
  <c r="W90" i="3"/>
  <c r="Q90" i="3"/>
  <c r="W89" i="3"/>
  <c r="Q89" i="3"/>
  <c r="K89" i="3" s="1"/>
  <c r="W88" i="3"/>
  <c r="Q88" i="3"/>
  <c r="W87" i="3"/>
  <c r="Q87" i="3"/>
  <c r="W86" i="3"/>
  <c r="Q86" i="3"/>
  <c r="K86" i="3" s="1"/>
  <c r="W85" i="3"/>
  <c r="Q85" i="3"/>
  <c r="W84" i="3"/>
  <c r="Q84" i="3"/>
  <c r="W83" i="3"/>
  <c r="Q83" i="3"/>
  <c r="K83" i="3" s="1"/>
  <c r="W82" i="3"/>
  <c r="Q82" i="3"/>
  <c r="W81" i="3"/>
  <c r="Q81" i="3"/>
  <c r="K81" i="3" s="1"/>
  <c r="W80" i="3"/>
  <c r="Q80" i="3"/>
  <c r="W79" i="3"/>
  <c r="Q79" i="3"/>
  <c r="K79" i="3" s="1"/>
  <c r="W78" i="3"/>
  <c r="Q78" i="3"/>
  <c r="W77" i="3"/>
  <c r="Q77" i="3"/>
  <c r="W76" i="3"/>
  <c r="Q76" i="3"/>
  <c r="W75" i="3"/>
  <c r="Q75" i="3"/>
  <c r="K75" i="3" s="1"/>
  <c r="W74" i="3"/>
  <c r="Q74" i="3"/>
  <c r="W73" i="3"/>
  <c r="Q73" i="3"/>
  <c r="K73" i="3" s="1"/>
  <c r="W72" i="3"/>
  <c r="Q72" i="3"/>
  <c r="K72" i="3"/>
  <c r="W71" i="3"/>
  <c r="Q71" i="3"/>
  <c r="K71" i="3" s="1"/>
  <c r="W70" i="3"/>
  <c r="Q70" i="3"/>
  <c r="W69" i="3"/>
  <c r="Q69" i="3"/>
  <c r="W68" i="3"/>
  <c r="Q68" i="3"/>
  <c r="K68" i="3"/>
  <c r="W67" i="3"/>
  <c r="Q67" i="3"/>
  <c r="W66" i="3"/>
  <c r="Q66" i="3"/>
  <c r="K66" i="3" s="1"/>
  <c r="W65" i="3"/>
  <c r="Q65" i="3"/>
  <c r="W64" i="3"/>
  <c r="Q64" i="3"/>
  <c r="K64" i="3" s="1"/>
  <c r="W63" i="3"/>
  <c r="Q63" i="3"/>
  <c r="K63" i="3" s="1"/>
  <c r="W62" i="3"/>
  <c r="Q62" i="3"/>
  <c r="K62" i="3" s="1"/>
  <c r="W61" i="3"/>
  <c r="Q61" i="3"/>
  <c r="W60" i="3"/>
  <c r="Q60" i="3"/>
  <c r="K60" i="3" s="1"/>
  <c r="W59" i="3"/>
  <c r="Q59" i="3"/>
  <c r="K59" i="3"/>
  <c r="W58" i="3"/>
  <c r="Q58" i="3"/>
  <c r="K58" i="3" s="1"/>
  <c r="W57" i="3"/>
  <c r="Q57" i="3"/>
  <c r="W56" i="3"/>
  <c r="Q56" i="3"/>
  <c r="K56" i="3" s="1"/>
  <c r="W55" i="3"/>
  <c r="Q55" i="3"/>
  <c r="W54" i="3"/>
  <c r="Q54" i="3"/>
  <c r="W53" i="3"/>
  <c r="Q53" i="3"/>
  <c r="K53" i="3" s="1"/>
  <c r="W52" i="3"/>
  <c r="Q52" i="3"/>
  <c r="W51" i="3"/>
  <c r="Q51" i="3"/>
  <c r="K51" i="3" s="1"/>
  <c r="W50" i="3"/>
  <c r="Q50" i="3"/>
  <c r="K50" i="3" s="1"/>
  <c r="W49" i="3"/>
  <c r="Q49" i="3"/>
  <c r="K49" i="3" s="1"/>
  <c r="W48" i="3"/>
  <c r="Q48" i="3"/>
  <c r="K48" i="3" s="1"/>
  <c r="W47" i="3"/>
  <c r="Q47" i="3"/>
  <c r="K47" i="3" s="1"/>
  <c r="W46" i="3"/>
  <c r="Q46" i="3"/>
  <c r="K46" i="3"/>
  <c r="W45" i="3"/>
  <c r="Q45" i="3"/>
  <c r="K45" i="3" s="1"/>
  <c r="W44" i="3"/>
  <c r="Q44" i="3"/>
  <c r="W43" i="3"/>
  <c r="Q43" i="3"/>
  <c r="K43" i="3"/>
  <c r="W42" i="3"/>
  <c r="Q42" i="3"/>
  <c r="W41" i="3"/>
  <c r="Q41" i="3"/>
  <c r="K41" i="3" s="1"/>
  <c r="W40" i="3"/>
  <c r="Q40" i="3"/>
  <c r="K40" i="3"/>
  <c r="W39" i="3"/>
  <c r="Q39" i="3"/>
  <c r="K39" i="3" s="1"/>
  <c r="W38" i="3"/>
  <c r="Q38" i="3"/>
  <c r="K38" i="3" s="1"/>
  <c r="W37" i="3"/>
  <c r="Q37" i="3"/>
  <c r="K37" i="3" s="1"/>
  <c r="W36" i="3"/>
  <c r="Q36" i="3"/>
  <c r="K36" i="3" s="1"/>
  <c r="W35" i="3"/>
  <c r="K35" i="3" s="1"/>
  <c r="Q35" i="3"/>
  <c r="W34" i="3"/>
  <c r="Q34" i="3"/>
  <c r="W33" i="3"/>
  <c r="Q33" i="3"/>
  <c r="K33" i="3" s="1"/>
  <c r="W32" i="3"/>
  <c r="Q32" i="3"/>
  <c r="K32" i="3" s="1"/>
  <c r="W31" i="3"/>
  <c r="Q31" i="3"/>
  <c r="W30" i="3"/>
  <c r="Q30" i="3"/>
  <c r="K30" i="3"/>
  <c r="W29" i="3"/>
  <c r="Q29" i="3"/>
  <c r="K29" i="3" s="1"/>
  <c r="W28" i="3"/>
  <c r="Q28" i="3"/>
  <c r="K28" i="3" s="1"/>
  <c r="W27" i="3"/>
  <c r="Q27" i="3"/>
  <c r="W26" i="3"/>
  <c r="Q26" i="3"/>
  <c r="W25" i="3"/>
  <c r="Q25" i="3"/>
  <c r="W24" i="3"/>
  <c r="Q24" i="3"/>
  <c r="W23" i="3"/>
  <c r="Q23" i="3"/>
  <c r="W22" i="3"/>
  <c r="Q22" i="3"/>
  <c r="K22" i="3" s="1"/>
  <c r="W21" i="3"/>
  <c r="Q21" i="3"/>
  <c r="K21" i="3" s="1"/>
  <c r="W20" i="3"/>
  <c r="Q20" i="3"/>
  <c r="K20" i="3" s="1"/>
  <c r="W19" i="3"/>
  <c r="Q19" i="3"/>
  <c r="K19" i="3" s="1"/>
  <c r="W18" i="3"/>
  <c r="Q18" i="3"/>
  <c r="K18" i="3" s="1"/>
  <c r="W17" i="3"/>
  <c r="Q17" i="3"/>
  <c r="W16" i="3"/>
  <c r="Q16" i="3"/>
  <c r="K16" i="3"/>
  <c r="W15" i="3"/>
  <c r="Q15" i="3"/>
  <c r="W14" i="3"/>
  <c r="Q14" i="3"/>
  <c r="K14" i="3" s="1"/>
  <c r="W13" i="3"/>
  <c r="Q13" i="3"/>
  <c r="W12" i="3"/>
  <c r="Q12" i="3"/>
  <c r="K12" i="3" s="1"/>
  <c r="W11" i="3"/>
  <c r="Q11" i="3"/>
  <c r="W10" i="3"/>
  <c r="Q10" i="3"/>
  <c r="K10" i="3" s="1"/>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88" i="3" l="1"/>
  <c r="K82" i="3"/>
  <c r="K80" i="3"/>
  <c r="K78" i="3"/>
  <c r="K70" i="3"/>
  <c r="K67" i="3"/>
  <c r="K23" i="3"/>
  <c r="K102" i="3"/>
  <c r="K92" i="3"/>
  <c r="K27" i="3"/>
  <c r="K26" i="3"/>
  <c r="K11" i="3"/>
  <c r="K84" i="3"/>
  <c r="K289" i="3"/>
  <c r="K451" i="3"/>
  <c r="K465" i="3"/>
  <c r="K469" i="3"/>
  <c r="K483" i="3"/>
  <c r="K487" i="3"/>
  <c r="K520" i="3"/>
  <c r="K538" i="3"/>
  <c r="K549" i="3"/>
  <c r="K560" i="3"/>
  <c r="K571" i="3"/>
  <c r="K578" i="3"/>
  <c r="K13" i="3"/>
  <c r="K31" i="3"/>
  <c r="K52" i="3"/>
  <c r="K74" i="3"/>
  <c r="K111" i="3"/>
  <c r="K121" i="3"/>
  <c r="K155" i="3"/>
  <c r="K192" i="3"/>
  <c r="K211" i="3"/>
  <c r="K222" i="3"/>
  <c r="K228" i="3"/>
  <c r="K306" i="3"/>
  <c r="K480" i="3"/>
  <c r="K491" i="3"/>
  <c r="K498" i="3"/>
  <c r="K531" i="3"/>
  <c r="K535" i="3"/>
  <c r="K568" i="3"/>
  <c r="K586" i="3"/>
  <c r="K597" i="3"/>
  <c r="K24" i="3"/>
  <c r="K95" i="3"/>
  <c r="K105" i="3"/>
  <c r="K166" i="3"/>
  <c r="K172" i="3"/>
  <c r="K242" i="3"/>
  <c r="K249" i="3"/>
  <c r="K253" i="3"/>
  <c r="K287" i="3"/>
  <c r="K300" i="3"/>
  <c r="K320" i="3"/>
  <c r="K352" i="3"/>
  <c r="K377" i="3"/>
  <c r="K384" i="3"/>
  <c r="K416" i="3"/>
  <c r="K448" i="3"/>
  <c r="K473" i="3"/>
  <c r="K488" i="3"/>
  <c r="K15" i="3"/>
  <c r="K54" i="3"/>
  <c r="K61" i="3"/>
  <c r="K116" i="3"/>
  <c r="K129" i="3"/>
  <c r="K150" i="3"/>
  <c r="K157" i="3"/>
  <c r="K180" i="3"/>
  <c r="K187" i="3"/>
  <c r="K205" i="3"/>
  <c r="K209" i="3"/>
  <c r="K213" i="3"/>
  <c r="K230" i="3"/>
  <c r="K240" i="3"/>
  <c r="K271" i="3"/>
  <c r="K504" i="3"/>
  <c r="K522" i="3"/>
  <c r="K533" i="3"/>
  <c r="K544" i="3"/>
  <c r="K555" i="3"/>
  <c r="K562" i="3"/>
  <c r="K595" i="3"/>
  <c r="K8" i="3"/>
  <c r="K69" i="3"/>
  <c r="K100" i="3"/>
  <c r="K113" i="3"/>
  <c r="K174" i="3"/>
  <c r="K184" i="3"/>
  <c r="K251" i="3"/>
  <c r="K336" i="3"/>
  <c r="K361" i="3"/>
  <c r="K368" i="3"/>
  <c r="K400" i="3"/>
  <c r="K432" i="3"/>
  <c r="K464" i="3"/>
  <c r="K482" i="3"/>
  <c r="K515" i="3"/>
  <c r="K519" i="3"/>
  <c r="K552" i="3"/>
  <c r="K570" i="3"/>
  <c r="K581" i="3"/>
  <c r="K592" i="3"/>
  <c r="K25" i="3"/>
  <c r="K42" i="3"/>
  <c r="K55" i="3"/>
  <c r="K65" i="3"/>
  <c r="K85" i="3"/>
  <c r="K98" i="3"/>
  <c r="K101" i="3"/>
  <c r="K114" i="3"/>
  <c r="K117" i="3"/>
  <c r="K130" i="3"/>
  <c r="K133" i="3"/>
  <c r="K143" i="3"/>
  <c r="K156" i="3"/>
  <c r="K181" i="3"/>
  <c r="K196" i="3"/>
  <c r="K212" i="3"/>
  <c r="K218"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76" i="3"/>
  <c r="K210" i="3"/>
  <c r="K358" i="3"/>
  <c r="K364" i="3"/>
  <c r="K374" i="3"/>
  <c r="K380" i="3"/>
  <c r="K17" i="3"/>
  <c r="K34" i="3"/>
  <c r="K44" i="3"/>
  <c r="K57" i="3"/>
  <c r="K77" i="3"/>
  <c r="K87" i="3"/>
  <c r="K90" i="3"/>
  <c r="K103" i="3"/>
  <c r="K119" i="3"/>
  <c r="K135" i="3"/>
  <c r="K145" i="3"/>
  <c r="K189" i="3"/>
  <c r="K245" i="3"/>
  <c r="K260" i="3"/>
  <c r="K263" i="3"/>
  <c r="K276" i="3"/>
  <c r="K292" i="3"/>
  <c r="K298" i="3"/>
  <c r="K477" i="3"/>
  <c r="K493" i="3"/>
  <c r="K509" i="3"/>
  <c r="K525" i="3"/>
  <c r="K541" i="3"/>
  <c r="K557" i="3"/>
  <c r="K573" i="3"/>
  <c r="K58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<sst xmlns="http://schemas.openxmlformats.org/spreadsheetml/2006/main" count="1348" uniqueCount="437">
  <si>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</si>
  <si>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</si>
  <si>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</si>
  <si>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</si>
  <si>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</si>
  <si>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</si>
  <si>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</si>
  <si>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</si>
  <si>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</si>
  <si>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</si>
  <si>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</si>
  <si>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</si>
  <si>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</si>
  <si>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</si>
  <si>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</si>
  <si>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</si>
  <si>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</si>
  <si>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</si>
  <si>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</si>
  <si>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</si>
  <si>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</si>
  <si>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</si>
  <si>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</si>
  <si>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</si>
  <si>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</si>
  <si>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</si>
  <si>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</si>
  <si>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</si>
  <si>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</si>
  <si>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</si>
  <si>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</si>
  <si>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</si>
  <si>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</si>
  <si>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</si>
  <si>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</si>
  <si>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</si>
  <si>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</si>
  <si>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</si>
  <si>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</si>
  <si>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</si>
  <si>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</si>
  <si>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</si>
  <si>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</si>
  <si>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</si>
  <si>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</si>
  <si>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</si>
  <si>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</si>
  <si>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</si>
  <si>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</si>
  <si>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</si>
  <si>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</si>
  <si>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</si>
  <si>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</si>
  <si>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</si>
  <si>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</si>
  <si>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</si>
  <si>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</si>
  <si>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</si>
  <si>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</si>
  <si>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</si>
  <si>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</si>
  <si>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</si>
  <si>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</si>
  <si>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</si>
  <si>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</si>
  <si>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</si>
  <si>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</si>
  <si>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</si>
  <si>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</si>
  <si>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</si>
  <si>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</si>
  <si>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</si>
  <si>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</si>
  <si>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</si>
  <si>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</si>
  <si>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</si>
  <si>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</si>
  <si>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</si>
  <si>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</si>
  <si>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</si>
  <si>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</si>
  <si>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</si>
  <si>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</si>
  <si>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</si>
  <si>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</si>
  <si>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</si>
  <si>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</si>
  <si>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</si>
  <si>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</si>
  <si>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</si>
  <si>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</si>
  <si>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</si>
  <si>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</si>
  <si>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</si>
  <si>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</si>
  <si>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</si>
  <si>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</si>
  <si>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</si>
  <si>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</si>
  <si>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</si>
  <si>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</si>
  <si>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</si>
  <si>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</si>
  <si>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</si>
  <si>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</si>
  <si>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</si>
  <si>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</si>
  <si>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</si>
  <si>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</si>
  <si>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</si>
  <si>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</si>
  <si>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</si>
  <si>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</si>
  <si>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</si>
  <si>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</si>
  <si>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</si>
  <si>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</si>
  <si>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Oakland</t>
  </si>
  <si>
    <t>Alameda</t>
  </si>
  <si>
    <t>Oakland Recognized Obligation Payment Schedule (ROPS 19-20) - ROPS Detail
July 1, 2019 through June 30, 2020
(Report Amounts in Whole Dollars)</t>
  </si>
  <si>
    <t>Oak Center Debt</t>
  </si>
  <si>
    <t>City of Oakland</t>
  </si>
  <si>
    <t>Loan for streetscape, utility, fire station and other public facility improvements</t>
  </si>
  <si>
    <t>Agency-wide</t>
  </si>
  <si>
    <t>Property Management, Maintenance, &amp; Insurance Costs</t>
  </si>
  <si>
    <t>Various - staff, consultants, cleanup contractor, monitoring</t>
  </si>
  <si>
    <t>Staffing, consultants, maintenance contractor, monitoring, insurance costs</t>
  </si>
  <si>
    <t>Administrative Cost Allowance</t>
  </si>
  <si>
    <t>City of Oakland, as successor agency</t>
  </si>
  <si>
    <t>Administrative staff costs, and operating &amp; maintenance costs</t>
  </si>
  <si>
    <t>PERS Pension obligation</t>
  </si>
  <si>
    <t>MOU with employee unions</t>
  </si>
  <si>
    <t>OPEB unfunded obligation</t>
  </si>
  <si>
    <t>Unemployment obligation</t>
  </si>
  <si>
    <t>B/M/SP project &amp; other staff/operations, successor agency</t>
  </si>
  <si>
    <t>City of Oakland as successor agency</t>
  </si>
  <si>
    <t>Aggregated project staff, other personnel costs and operating/maintenance costs for successor agency enforceable obligations in B-M-SP Oakland area, per labor MOUs (P187510)</t>
  </si>
  <si>
    <t>B-M-SP</t>
  </si>
  <si>
    <t xml:space="preserve">B/M/SP 2006C T Bonds Debt Service                                                                    </t>
  </si>
  <si>
    <t>Wilmington Trust N.A</t>
  </si>
  <si>
    <t>Taxable Tax Allocation Bonds Debt Service</t>
  </si>
  <si>
    <t xml:space="preserve">B/M/SP 2010 RZEDB Bonds Debt Svc                                                                </t>
  </si>
  <si>
    <t>Bank of New York</t>
  </si>
  <si>
    <t>Federally Subsidized Taxable TABs Debt Service</t>
  </si>
  <si>
    <t>B/M/SP 2006C TE Bonds Covenants</t>
  </si>
  <si>
    <t>Various</t>
  </si>
  <si>
    <t>Bond proceeds to fulfill legal obligations of tax allocation bond covenants</t>
  </si>
  <si>
    <t>B/M/SP 2006C T Bonds Covenants</t>
  </si>
  <si>
    <t>B/M/SP 2010 RZEDB Bonds Covenants</t>
  </si>
  <si>
    <t>Bond proceeds to fulfill legal obligations of tax allocation bond covenants and reserve requirement</t>
  </si>
  <si>
    <t>B/M/SP 2006C T Bonds Administration;                                                        Bank &amp; Bond Payments</t>
  </si>
  <si>
    <t>Audit, rebate analysis, disclosure consulting, trustee services, bank &amp; bond, etc. (0000000)</t>
  </si>
  <si>
    <t>B/M/SP 2010 RZEDB Bonds Administration;                                             Bank &amp; Bond Payments</t>
  </si>
  <si>
    <t>MacArthur Transit Village/Prop 1C TOD</t>
  </si>
  <si>
    <t>MTCP, LLC</t>
  </si>
  <si>
    <t>Grant from HCD pass-thru to MTCP (G436910)</t>
  </si>
  <si>
    <t>MacArthur Transit Village/OPA (Non Housing)</t>
  </si>
  <si>
    <t>Rosales Law Partnership</t>
  </si>
  <si>
    <t>Legal services related to  MacArthur TV OPA (P187530)</t>
  </si>
  <si>
    <t xml:space="preserve">Central District project &amp; other staff/operations, successor agency </t>
  </si>
  <si>
    <t>Aggregated project staff, other personnel costs and operating/maintenance costs for successor agency enforceable obligations in CD Oakland area, per labor MOUs. (S00800)</t>
  </si>
  <si>
    <t>Central District</t>
  </si>
  <si>
    <t>Yoshi's/JackLondonSquare/Security Deposit</t>
  </si>
  <si>
    <t>Yoshi's</t>
  </si>
  <si>
    <t>Owner Participation Agreement/Sublease with Restaurant/Jazz Club (P130620)</t>
  </si>
  <si>
    <t>Regal Cinemas/Jack London Square/Security Deposit</t>
  </si>
  <si>
    <t>Regal Cinemas</t>
  </si>
  <si>
    <t>Owner Participation Agreement/Sublease with Movie Theater (P130620)</t>
  </si>
  <si>
    <t xml:space="preserve">Central District Bonds (9835) DS                                                                  </t>
  </si>
  <si>
    <t>Subordinated TAB, Series 2006T</t>
  </si>
  <si>
    <t xml:space="preserve">Central District Bonds (9836) DS                                                                  </t>
  </si>
  <si>
    <t>Subordinated TAB, Series 2009T</t>
  </si>
  <si>
    <t>Central District Bonds (9714) 1986 Bond Covenants</t>
  </si>
  <si>
    <t>Central District Bonds (9716) 2003 Bond Covenants</t>
  </si>
  <si>
    <t>Central District Bonds (9717) 2005 Bond Covenants</t>
  </si>
  <si>
    <t>Bond proceeds to fulfill legal obligations of tax allocation bond covenants &amp; reserve requirements</t>
  </si>
  <si>
    <t>Central District Bonds (9718) 2006T Bond Covenants</t>
  </si>
  <si>
    <t>Central District Bonds (9719) 2009 Bond Covenants</t>
  </si>
  <si>
    <t>Bond proceeds to fulfill legal obligations of tax allocation bond covenants &amp; reserve requirement</t>
  </si>
  <si>
    <t>Central District Bonds (9710) Administration;                                                             Bank &amp; Bond Payments</t>
  </si>
  <si>
    <t>1728 San Pablo DDA</t>
  </si>
  <si>
    <t>Piedmont Piano</t>
  </si>
  <si>
    <t>DDA Post-Transfer Obligations</t>
  </si>
  <si>
    <t xml:space="preserve">17th Street Garage Project </t>
  </si>
  <si>
    <t xml:space="preserve">Rotunda Garage, LP </t>
  </si>
  <si>
    <t>As-needed responses to inquiries from current property owners and related parties, or enforcement of post-construction obligations</t>
  </si>
  <si>
    <t>East Bay Asian Local Development Corporation</t>
  </si>
  <si>
    <t>Preservation Park, LLC</t>
  </si>
  <si>
    <t>Fox Courts DDA</t>
  </si>
  <si>
    <t>Fox Courts Lp</t>
  </si>
  <si>
    <t>Franklin 88 DDA</t>
  </si>
  <si>
    <t>Arioso HOA</t>
  </si>
  <si>
    <t>Housewives Market Residential Development</t>
  </si>
  <si>
    <t>A.F.Evans Development Corp</t>
  </si>
  <si>
    <t>Oakland Garden Hotel</t>
  </si>
  <si>
    <t>Oakland Garden Hotel LLC</t>
  </si>
  <si>
    <t>Rotunda DDA</t>
  </si>
  <si>
    <t>Rotunda Partners</t>
  </si>
  <si>
    <t>DDA Post-Construction Obligations</t>
  </si>
  <si>
    <t>Sears LDDA</t>
  </si>
  <si>
    <t>Sears Development Co</t>
  </si>
  <si>
    <t>LDDA Administration (P130620)</t>
  </si>
  <si>
    <t>Swans DDA</t>
  </si>
  <si>
    <t>East Bay Asian Local Development Corporation (EBALDC)</t>
  </si>
  <si>
    <t>T-10 Residential Project</t>
  </si>
  <si>
    <t>Alta City Walk LLC</t>
  </si>
  <si>
    <t>UCOP Administration Building</t>
  </si>
  <si>
    <t>Oakland Development LLC</t>
  </si>
  <si>
    <t>Uptown LDDA</t>
  </si>
  <si>
    <t>Uptown Housing Partners</t>
  </si>
  <si>
    <t>As-needed responses to inquiries from current property owners and related parties, or enforcement of post-construction obligations.  Lease can be extended for another 33 years to 2104.</t>
  </si>
  <si>
    <t>Uptown LDDA Admin Fee</t>
  </si>
  <si>
    <t>Annual administrative fee paid by developer to support staff costs associated with bond issuance (0000000)</t>
  </si>
  <si>
    <t>Uptown Apartments Project</t>
  </si>
  <si>
    <t>FC OAKLAND, INC.</t>
  </si>
  <si>
    <t>Lease DDA tax increment rebate (S00800)</t>
  </si>
  <si>
    <t>Victorian Row DDA</t>
  </si>
  <si>
    <t>PSAI Old Oakland Associates LLC</t>
  </si>
  <si>
    <t xml:space="preserve">Fox Theatre </t>
  </si>
  <si>
    <t>Bank of America Community Development Corporation</t>
  </si>
  <si>
    <t>New Markets Tax Credit Loan Guaranty</t>
  </si>
  <si>
    <t>National Trust Community Investment Fund III</t>
  </si>
  <si>
    <t>New Markets Tax Credit and Historic Tax Credit investment Guaranty</t>
  </si>
  <si>
    <t>Downtown Capital Project Support</t>
  </si>
  <si>
    <t>Downtown Oakland CBD</t>
  </si>
  <si>
    <t xml:space="preserve">BID Assessments on Agency Property </t>
  </si>
  <si>
    <t>Sublease Agreement for the George P. Scotlan Memorial Convention Center</t>
  </si>
  <si>
    <t>Sublease between the Successor Agency and the City for the Scotlan Convention Center (T429410)</t>
  </si>
  <si>
    <t xml:space="preserve">CCE 2006 Taxable Bond Debt Service                                                           </t>
  </si>
  <si>
    <t>2006 Taxable Bond Debt Service</t>
  </si>
  <si>
    <t>Central City East</t>
  </si>
  <si>
    <t>CCE 2006 Taxable Bond Covenant</t>
  </si>
  <si>
    <t>2006 Taxable Bond proceeds to fulfill legal obligations of tax allocation bond covenants</t>
  </si>
  <si>
    <t>CCE 2006 TE Bond Covenant</t>
  </si>
  <si>
    <t>2006 TE Bond proceeds to fulfill legal obligations of tax allocation bond covenants</t>
  </si>
  <si>
    <t>CCE 2006 Taxable Bond Administration;                                                 Bank &amp; Bond Payments</t>
  </si>
  <si>
    <t>2006 Taxable bond Audit, rebate analysis, disclosure consulting, trustee services, bank &amp; bond payments, etc.</t>
  </si>
  <si>
    <t>9451 MacArthur Blvd- Evelyn Rose Project</t>
  </si>
  <si>
    <t>Housing Successor</t>
  </si>
  <si>
    <t>Repayment of loan from Housing Low/Mod for CCE housing project (S233310)</t>
  </si>
  <si>
    <t xml:space="preserve">Coliseum project &amp; other staff/operations, successor agency </t>
  </si>
  <si>
    <t>Aggregated project staff, other personnel costs and operating/maintenance costs for successor agency enforceable obligations in Coliseum area, per labor MOUs. (S82600)</t>
  </si>
  <si>
    <t>Coliseum</t>
  </si>
  <si>
    <t xml:space="preserve">Coliseum Taxable Bond Debt Service                               </t>
  </si>
  <si>
    <t>2006 Coliseum Taxable Bond Debt Service</t>
  </si>
  <si>
    <t xml:space="preserve">Coliseum TE Bond Debt Service                                             </t>
  </si>
  <si>
    <t>2006 Coliseum TE Bond Debt Service</t>
  </si>
  <si>
    <t>Coliseum Taxable Bond Administration</t>
  </si>
  <si>
    <t>2006 Taxable bond Audit, rebate analysis, disclosure consulting, trustee services, etc. (000000)</t>
  </si>
  <si>
    <t>Coliseum TE Bond Administration</t>
  </si>
  <si>
    <t>2006 TE bond Audit, rebate analysis, disclosure consulting, trustee services, etc. (0000000)</t>
  </si>
  <si>
    <t>94th and International Blvd</t>
  </si>
  <si>
    <t>City of Oakland/TBD - LP / Related</t>
  </si>
  <si>
    <t>Housing development loan (L413810)</t>
  </si>
  <si>
    <t>Low-Mod</t>
  </si>
  <si>
    <t>California Hotel Acquisition/Rehab</t>
  </si>
  <si>
    <t>City of Oakland/California Hotel LP</t>
  </si>
  <si>
    <t>Housing development loan (L438210)</t>
  </si>
  <si>
    <t>Marcus Garvey Commons</t>
  </si>
  <si>
    <t>City of Oakland/East Bay Asian Local Development Corporation (EBALDC)</t>
  </si>
  <si>
    <t>Housing development loan (L438310)</t>
  </si>
  <si>
    <t>1550 5th Avenue</t>
  </si>
  <si>
    <t>City of Oakland/Dunya Alwan</t>
  </si>
  <si>
    <t>Residential Rehabilitation Loan (L284810)</t>
  </si>
  <si>
    <t xml:space="preserve">Low &amp; Moderate Income Housing project &amp; other staff/operations, successor agency </t>
  </si>
  <si>
    <t>Staff costs for proj mgmt.; ongoing monitoring/reporting; operating/maintenance costs</t>
  </si>
  <si>
    <t>Construction Monitoring Services</t>
  </si>
  <si>
    <t>Construction monitoring for housing projects</t>
  </si>
  <si>
    <t>2000 Housing Bonds Covenants</t>
  </si>
  <si>
    <t>2006A-T Housing Bonds Covenants</t>
  </si>
  <si>
    <t xml:space="preserve">2011 Housing Bonds                                                                     </t>
  </si>
  <si>
    <t>Scheduled debt service on bonds</t>
  </si>
  <si>
    <t>2011 Housing Bonds Covenants</t>
  </si>
  <si>
    <t>2011 Housing Bond Reserve</t>
  </si>
  <si>
    <t>Bank of New York; 2011 Bond holders</t>
  </si>
  <si>
    <t>Reserve funds required by bond covenants</t>
  </si>
  <si>
    <t>2011 Housing Bonds Admin; Bank &amp; Bond</t>
  </si>
  <si>
    <t>Audit, rebate analysis, disclosure consulting, trustee services, bank &amp; bond payments, etc.</t>
  </si>
  <si>
    <t>Development of low and moderate income housing to meet replacement housing and inclusionary/area production requirements pursuant to Section 33413, to the extent required by law</t>
  </si>
  <si>
    <t>Site acquisition loans; Housing development loans; etc.</t>
  </si>
  <si>
    <t>HOME Match Funds</t>
  </si>
  <si>
    <t>Matching funds required by Federal HOME program (H236510)</t>
  </si>
  <si>
    <t>Housing development loan (P151796)</t>
  </si>
  <si>
    <t>1574-90 7th Street</t>
  </si>
  <si>
    <t>City of Oakland/CDCO</t>
  </si>
  <si>
    <t>Site acquisition loan (P151822)</t>
  </si>
  <si>
    <t>Faith Housing</t>
  </si>
  <si>
    <t>City of Oakland/Faith Housing</t>
  </si>
  <si>
    <t>Site acquisition loan (P151830)</t>
  </si>
  <si>
    <t>3701 MLK Jr Way</t>
  </si>
  <si>
    <t>City of Oakland/CDCO  (or maint. service contractor)</t>
  </si>
  <si>
    <t>Site acquisition loan (P151832)</t>
  </si>
  <si>
    <t>MLK &amp; MacArthur (3829 MLK)</t>
  </si>
  <si>
    <t>City of Oakland/CDCO (or maint. service contractor)</t>
  </si>
  <si>
    <t>Site acquisition loan (P151840)</t>
  </si>
  <si>
    <t>715 Campbell Street</t>
  </si>
  <si>
    <t>City of Oakland/OCHI-Westside</t>
  </si>
  <si>
    <t>Site acquisition loan (P151851)</t>
  </si>
  <si>
    <t>1672- 7th Street</t>
  </si>
  <si>
    <t>Site acquisition loan (P151870)</t>
  </si>
  <si>
    <t>1666 7th St Acquisition.</t>
  </si>
  <si>
    <t>Site acquisition loan (P151891)</t>
  </si>
  <si>
    <t>California Hotel rehab</t>
  </si>
  <si>
    <t>City of Oakland/CA Hotel Oakland LP</t>
  </si>
  <si>
    <t>Housing development loan (L438610)</t>
  </si>
  <si>
    <t>MacArthur BART affordable housing</t>
  </si>
  <si>
    <t>City of Oakland/BRIDGE</t>
  </si>
  <si>
    <t>Housing development loan (L437910)</t>
  </si>
  <si>
    <t>Oak to 9th</t>
  </si>
  <si>
    <t>City of Oakland/Harbor Partners LLC</t>
  </si>
  <si>
    <t>Land acquisition  per Development Agreement and Cooperation Agreement; purchase price will be fair market value when Harbor Partners notify City site is ready (L439410)</t>
  </si>
  <si>
    <t>City of Oakland; Various</t>
  </si>
  <si>
    <t>Obligation to develop 465 affordable housing units pursuant to Cooperation Agreement with Oak to 9th Community Benefits Coalition</t>
  </si>
  <si>
    <t>West Oakland Loan Indebtedness</t>
  </si>
  <si>
    <t>Per Oversight Board Resolution 2013-16 -- finding that this loan indebtedness to the City was for legitimate redevelopment purposes and authorized placement of obligation on the ROPS per HSC Section 34191.4(b)</t>
  </si>
  <si>
    <t>West Oakland</t>
  </si>
  <si>
    <t>Central District Bonds DS</t>
  </si>
  <si>
    <t>Subordinated TAB, Series 2013 refinancing Series 2003 &amp; 2005</t>
  </si>
  <si>
    <t xml:space="preserve">Excess bond proceeds obligation/Bond Expenditure Agreement </t>
  </si>
  <si>
    <t>City of Oakland (Housing Successor); TBD</t>
  </si>
  <si>
    <t>Allocate to Low-Mod Housing Asset Fund per Bond Expenditure Agreement approved by OB Resolution 2013-15</t>
  </si>
  <si>
    <t>City of Oakland; TBD</t>
  </si>
  <si>
    <t>Projects consistent with bond covenants per Bond Expenditure Agreement approved by OB Resolution 2013-15</t>
  </si>
  <si>
    <t>2013 Central District Refunding Bonds Reserve</t>
  </si>
  <si>
    <t>Bank of New York; Bond holders</t>
  </si>
  <si>
    <t>2009T Central District Bond Reserve</t>
  </si>
  <si>
    <t xml:space="preserve">B/M/SP 2010 RZEDB Bond Reserve                                   </t>
  </si>
  <si>
    <t>2015 TE Bonds Debt Service</t>
  </si>
  <si>
    <t>Subordinated TAB, Series 2015 Tax Exempt; refinancing Series 2006 TE</t>
  </si>
  <si>
    <t>Multiple</t>
  </si>
  <si>
    <t>2015 Taxable Bonds Debt Service</t>
  </si>
  <si>
    <t>Subordinated TAB, Series 2015 Taxable; refinancing Series 2006T</t>
  </si>
  <si>
    <t>2015 Bond Administration</t>
  </si>
  <si>
    <t>2015 bond Audit, rebate analysis, disclosure consulting, trustee services, etc. (0000000)</t>
  </si>
  <si>
    <t>Bank Fees for Refinanced Bonds Administration</t>
  </si>
  <si>
    <t>Bond Audit, rebate analysis, disclosure consulting, trustee services, etc. (0000000) for the close-out of various refinanced bonds</t>
  </si>
  <si>
    <t>Oakland Recognized Obligation Payment Schedule (ROPS 19-20) - Report of Cash Balances
 July 1, 2016 through June 30, 2017
(Report Amounts in Whole Dollars)</t>
  </si>
  <si>
    <t>Oakland Recognized Obligation Payment Schedule (ROPS 19-20) - Notes July 1, 2019 through June 30, 2020</t>
  </si>
  <si>
    <t>2018 Taxable Bonds Debt Service</t>
  </si>
  <si>
    <t>2018 TE Bonds Debt Service</t>
  </si>
  <si>
    <t>Subordinate Tax Allocation Refunding, Series 2018-TX</t>
  </si>
  <si>
    <t>Subordinate Tax Allocation Refunding, Series 2018-TE</t>
  </si>
  <si>
    <t>2018 T &amp; TE Bond Bonds Administration; Bank &amp; Bonds Payment</t>
  </si>
  <si>
    <t>2018 bond audit, rebate analysis, disclosure consulting, trustee services, bank &amp; bond payments, etc.</t>
  </si>
  <si>
    <t>Cell G2 = Revised M&amp;C Total RPTTF</t>
  </si>
  <si>
    <t xml:space="preserve">Cell G4 = RPTTF debt service reserve for 17/18 </t>
  </si>
  <si>
    <t>Cell G3 = Total Exp Less C3 through CF</t>
  </si>
  <si>
    <t>4, 57, 198, 199, 242, 243, 299, 300</t>
  </si>
  <si>
    <t>Disallowed by DOF (ROPS 14-15B).</t>
  </si>
  <si>
    <t>7-8, 10</t>
  </si>
  <si>
    <t xml:space="preserve">17, 66-67, 200, 246-247, </t>
  </si>
  <si>
    <t xml:space="preserve">In order to conform to the bond indenture, all of the full year of debt service is requested during the January 2nd RPTTF distribution. Amounts not needed for the March 1st debt service payment will be held in reserve for the September 1st debt service payment. </t>
  </si>
  <si>
    <t>18</t>
  </si>
  <si>
    <t xml:space="preserve">Federal Recovery Zone Subsidy is not guaranteed, so RPTTF request to cover full debt service payment. In order to conform to the bond indenture, all of the full year of debt service is requested during the January 2nd RPTTF distribution. Amounts not needed for the March 1st debt service payment will be held in reserve for the September 1st debt service payment. </t>
  </si>
  <si>
    <t>26, 75, 252</t>
  </si>
  <si>
    <t xml:space="preserve">Other source is grant funds. </t>
  </si>
  <si>
    <t>30</t>
  </si>
  <si>
    <t>The initial contract terminated June, 20, 2012, but it is required for lines 25 through 29 and will be extended as needed to comply with the projects enforceable obligations; reserve source is prior year tax increment. Funded from OFA balances.</t>
  </si>
  <si>
    <t>14, 54, 196, 241, 370-371</t>
  </si>
  <si>
    <t>Per 34171(b); This is a statutory requirement that has no agreement with specified start or termination dates.  Many of these obligations are dependent on other obligations; i.e. project and administrative staff and other operating costs are needed to manage all of the Agency’s obligations until they are all concluded, or property is required to be remediated and maintained until it is sold or otherwise transferred; with various terms.</t>
  </si>
  <si>
    <t>68-69, 72</t>
  </si>
  <si>
    <t>Bond proceeds held by ORSA pool; no termination date</t>
  </si>
  <si>
    <t>19-21, 70, 71, 73</t>
  </si>
  <si>
    <t>Bond proceeds held with fiscal agent and ORSA pool; no termination date</t>
  </si>
  <si>
    <t>77-82, 84-88, 90-93</t>
  </si>
  <si>
    <t xml:space="preserve">Monitoring and enforcement of developer post-construction obligations must be performed for the life of the Redevelopment Plan for the Project Area.  The Agency may be required to 1) modify agreements; 2) provide evidence that there are no defaults on the project when there is refinancing; or 3) monitor profit sharing or other provisions of the agreement.  In addition, several of the post-construction obligations, such as nondiscrimination provisions included in the agreements, are effective in perpetuity. Obligation amount not known.
</t>
  </si>
  <si>
    <t>84</t>
  </si>
  <si>
    <t>Garage revenue used to pay HOA fees.</t>
  </si>
  <si>
    <t>89</t>
  </si>
  <si>
    <t xml:space="preserve">Monitoring and enforcement of developer post-construction obligations must be performed for the life of the Redevelopment Plan for the Project Area.  The Agency may be required to 1) modify agreements; 2) provide evidence that there are no defaults on the project when there is refinancing; or 3) monitor profit sharing or other provisions of the agreement.  In addition, several of the post-construction obligations, such as nondiscrimination provisions included in the agreements, are effective in perpetuity. No termination date.
</t>
  </si>
  <si>
    <t>94</t>
  </si>
  <si>
    <t xml:space="preserve">Monitoring and enforcement of developer post-construction obligations must be performed for the life of the Redevelopment Plan for the Project Area.  The Agency may be required to 1) modify agreements; 2) provide evidence that there are no defaults on the project when there is refinancing; or 3) monitor profit sharing or other provisions of the agreement.  In addition, several of the post-construction obligations, such as nondiscrimination provisions included in the agreements, are effective in perpetuity; other source is developer fee.
</t>
  </si>
  <si>
    <t>96</t>
  </si>
  <si>
    <t xml:space="preserve">Monitoring and enforcement of developer post-construction obligations must be performed for the life of the Redevelopment Plan for the Project Area.  The Agency may be required to 1) modify agreements; 2) provide evidence that there are no defaults on the project when there is refinancing; or 3) monitor profit sharing or other provisions of the agreement.  In addition, several of the post-construction obligations, such as nondiscrimination provisions included in the agreements, are effective in perpetuity. Contract date unknown; Obligation amount not known.
</t>
  </si>
  <si>
    <t>97</t>
  </si>
  <si>
    <t>Monetary obligation complete; however, Monitoring and enforcement of developer post-construction obligations must be performed for the life of the Redevelopment Plan for the Project Area.  The Agency may be required to 1) modify agreements; 2) provide evidence that there are no defaults on the project when there is refinancing; or 3) monitor profit sharing or other provisions of the agreement.  In addition, several of the post-construction obligations, such as nondiscrimination provisions included in the agreements, are effective in perpetuity.</t>
  </si>
  <si>
    <t>98-101</t>
  </si>
  <si>
    <t xml:space="preserve">Monitoring and enforcement of developer post-construction obligations must be performed for the life of the Redevelopment Plan for the Project Area.  The Agency may be required to 1) modify agreements; 2) provide evidence that there are no defaults on the project when there is refinancing; or 3) monitor profit sharing or other provisions of the agreement.  In addition, several of the post-construction obligations, such as nondiscrimination provisions included in the agreements, are effective in perpetuity.
</t>
  </si>
  <si>
    <t>106</t>
  </si>
  <si>
    <t>Obligation amount unknown.</t>
  </si>
  <si>
    <t>125-194; 222, 225, 232; 264, 283-284</t>
  </si>
  <si>
    <t>These grants have been terminated; obligation retired.</t>
  </si>
  <si>
    <t>202-203</t>
  </si>
  <si>
    <t>Bond proceeds held by fiscal agent.</t>
  </si>
  <si>
    <t>206</t>
  </si>
  <si>
    <t>Obligation retired (property tied to repayment transferred to the City per the LRPMP).</t>
  </si>
  <si>
    <t>207</t>
  </si>
  <si>
    <t>Amount owed to the LowMod fund is outstanding related to removing affordability restrictions.</t>
  </si>
  <si>
    <t>247</t>
  </si>
  <si>
    <t>Partially refunded in 2015.</t>
  </si>
  <si>
    <t>257</t>
  </si>
  <si>
    <t>Funded from OFA balances.</t>
  </si>
  <si>
    <t>258-259</t>
  </si>
  <si>
    <t>Obligations retired (disallowed by DOF in 15-16B).</t>
  </si>
  <si>
    <t>296</t>
  </si>
  <si>
    <t>These grant contracts do not have termination dates.  There are some schedule requirements, but once the project begins, the Agency must reimburse up to half of the expenses of the agreed upon project. Funded from OFA balances.</t>
  </si>
  <si>
    <t>344</t>
  </si>
  <si>
    <t>Obligation complete/Closed.</t>
  </si>
  <si>
    <t>352-359</t>
  </si>
  <si>
    <t>Funded from LMIHF.</t>
  </si>
  <si>
    <t>359</t>
  </si>
  <si>
    <t>Estimated completion; No termination date. Funded from LMIHF; Project in arbitration.</t>
  </si>
  <si>
    <t xml:space="preserve">372, 377, 380 </t>
  </si>
  <si>
    <t>Bond proceeds held with fiscal agent and ORSA pool; estimated completion - no termination date.</t>
  </si>
  <si>
    <t>376</t>
  </si>
  <si>
    <t>Mostly refunded in 2015, but bonds with near-term maturity dates have final payment occurring in 2016; Based on amount due fall 2016.</t>
  </si>
  <si>
    <t>379</t>
  </si>
  <si>
    <t>Based on debt service schedule for fall 2017 and spring 2018.</t>
  </si>
  <si>
    <t>383</t>
  </si>
  <si>
    <t>This is a statutory requirement that has no agreement with specified start or termination dates.  Many of these obligations are dependent on other obligations; i.e. project and administrative staff and other operating costs are needed to manage all of the Agency’s obligations until they are all concluded, or property is required to be remediated and maintained until it is sold or otherwise transferred; with various terms.</t>
  </si>
  <si>
    <t>389</t>
  </si>
  <si>
    <t>Matching funds to come from Housing Successor program income. No termination date. Funded from LMIHF</t>
  </si>
  <si>
    <t>393</t>
  </si>
  <si>
    <t>Contracted monetary obligation complete; Requires continued staff project management and oversight until completion.</t>
  </si>
  <si>
    <t>397-403</t>
  </si>
  <si>
    <t xml:space="preserve">Estimated completion; No termination date. </t>
  </si>
  <si>
    <t>405-406</t>
  </si>
  <si>
    <t xml:space="preserve">Obligation retired. </t>
  </si>
  <si>
    <t>420</t>
  </si>
  <si>
    <t>Obligation complete/closed.</t>
  </si>
  <si>
    <t>421-422</t>
  </si>
  <si>
    <t>Per ROPS 16-17, reimbursing 2011 bonds funds spent with RPTTF over a 7 year period (through ROPS 22-23)</t>
  </si>
  <si>
    <t>423</t>
  </si>
  <si>
    <t>Estimated completion - no termination date; using reimbursed 2011 bond funds from ROPS lines 421-422.</t>
  </si>
  <si>
    <t>426</t>
  </si>
  <si>
    <t>West Oakland loan indebtedness to City of Oakland authorized per Oakland Oversight Board Resolution 2013-16; no termination date; Requesting reconsideration.</t>
  </si>
  <si>
    <t>632</t>
  </si>
  <si>
    <t xml:space="preserve">Refunded 2003 and 2005 CD debt. In order to conform to the bond indenture, all of the full year of debt service is requested during the January 2nd RPTTF distribution. Amounts not needed for the March 1st debt service payment will be held in reserve for the September 1st debt service payment. </t>
  </si>
  <si>
    <t>635-639</t>
  </si>
  <si>
    <t>Future excess bond proceeds to be transferred to the City per the Bond Expenditure Agreement approved by OB and DOF and executed Nov 8, 2013.</t>
  </si>
  <si>
    <t>381, 640-642</t>
  </si>
  <si>
    <t>Existing reserve amounts required per bond covenants.</t>
  </si>
  <si>
    <t>644-645</t>
  </si>
  <si>
    <t>2015 Bonds refund 2006 TE bonds (partial for Coliseum), plus Housing Taxable for savings</t>
  </si>
  <si>
    <t>All Items</t>
  </si>
  <si>
    <t>All lines with the exception of the debt service (lines 16-18, 66-67, 200-201, 246-247, 373, 376, 379, 632, 644) are estimated amounts - the actual payment during the period may differ from the amounts estimated. Furthermore, for these same lines, the estimated amount for most lines reflected in the 'A' period may be spent anytime during the fiscal year, including during the 'B' period.</t>
  </si>
  <si>
    <t>Disallowed by DOF (ROPS 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</si>
</sst>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2">
    <font>
      <sz val="12"/>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6">
    <xf numFmtId="0" fontId="0" fillId="0" borderId="0"/>
    <xf numFmtId="43" fontId="11" fillId="0" borderId="0" applyFont="0" applyFill="0" applyBorder="0" applyAlignment="0" applyProtection="0"/>
    <xf numFmtId="44" fontId="11" fillId="0" borderId="0" applyFont="0" applyFill="0" applyBorder="0" applyAlignment="0" applyProtection="0"/>
    <xf numFmtId="39" fontId="7" fillId="0" borderId="0"/>
    <xf numFmtId="39" fontId="7" fillId="0" borderId="0"/>
    <xf numFmtId="39" fontId="7" fillId="0" borderId="0"/>
    <xf numFmtId="0" fontId="13"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1" fillId="0" borderId="0"/>
    <xf numFmtId="43" fontId="2" fillId="0" borderId="0" applyFont="0" applyFill="0" applyBorder="0" applyAlignment="0" applyProtection="0"/>
    <xf numFmtId="0" fontId="18" fillId="0" borderId="0" applyNumberFormat="0" applyFill="0" applyBorder="0" applyAlignment="0" applyProtection="0"/>
    <xf numFmtId="43" fontId="1" fillId="0" borderId="0" applyFont="0" applyFill="0" applyBorder="0" applyAlignment="0" applyProtection="0"/>
    <xf numFmtId="0" fontId="11" fillId="0" borderId="0"/>
  </cellStyleXfs>
  <cellXfs count="187">
    <xf numFmtId="0" fontId="0" fillId="0" borderId="0" xfId="0"/>
    <xf numFmtId="49" fontId="10" fillId="0" borderId="1" xfId="0" applyNumberFormat="1" applyFont="1" applyBorder="1" applyAlignment="1" applyProtection="1">
      <alignment horizontal="left" vertical="top" wrapText="1"/>
      <protection locked="0"/>
    </xf>
    <xf numFmtId="0" fontId="12" fillId="0" borderId="0" xfId="0" applyFont="1" applyAlignment="1" applyProtection="1">
      <alignment horizontal="left"/>
    </xf>
    <xf numFmtId="0" fontId="7" fillId="0" borderId="0" xfId="6" applyFont="1" applyBorder="1" applyAlignment="1" applyProtection="1">
      <alignment vertical="center"/>
    </xf>
    <xf numFmtId="0" fontId="7" fillId="0" borderId="0" xfId="0" applyFont="1" applyBorder="1" applyAlignment="1" applyProtection="1">
      <alignment vertical="center"/>
    </xf>
    <xf numFmtId="0" fontId="12" fillId="0" borderId="0" xfId="0" applyFont="1" applyAlignment="1" applyProtection="1"/>
    <xf numFmtId="0" fontId="10" fillId="0" borderId="0" xfId="6" applyFont="1" applyBorder="1" applyAlignment="1" applyProtection="1"/>
    <xf numFmtId="0" fontId="7" fillId="0" borderId="0" xfId="6" applyFont="1" applyBorder="1" applyAlignment="1" applyProtection="1"/>
    <xf numFmtId="0" fontId="7" fillId="0" borderId="0" xfId="0" applyFont="1" applyBorder="1" applyAlignment="1" applyProtection="1"/>
    <xf numFmtId="0" fontId="7" fillId="0" borderId="0" xfId="6" applyFont="1" applyBorder="1" applyAlignment="1" applyProtection="1">
      <alignment horizontal="right"/>
    </xf>
    <xf numFmtId="49" fontId="10" fillId="3" borderId="0" xfId="6" applyNumberFormat="1" applyFont="1" applyFill="1" applyBorder="1" applyAlignment="1" applyProtection="1"/>
    <xf numFmtId="0" fontId="7" fillId="3" borderId="0" xfId="6" applyFont="1" applyFill="1" applyBorder="1" applyAlignment="1" applyProtection="1"/>
    <xf numFmtId="0" fontId="7" fillId="0" borderId="4" xfId="6" applyFont="1" applyBorder="1" applyAlignment="1" applyProtection="1"/>
    <xf numFmtId="0" fontId="10" fillId="0" borderId="4" xfId="6" quotePrefix="1" applyFont="1" applyBorder="1" applyAlignment="1" applyProtection="1">
      <alignment horizontal="right"/>
    </xf>
    <xf numFmtId="0" fontId="7" fillId="0" borderId="0" xfId="0" applyFont="1" applyBorder="1" applyAlignment="1" applyProtection="1">
      <alignment horizontal="center"/>
    </xf>
    <xf numFmtId="0" fontId="10" fillId="0" borderId="4" xfId="6" applyFont="1" applyBorder="1" applyAlignment="1" applyProtection="1"/>
    <xf numFmtId="49" fontId="7" fillId="0" borderId="1" xfId="0" applyNumberFormat="1" applyFont="1" applyBorder="1" applyAlignment="1" applyProtection="1">
      <alignment horizontal="left" vertical="top" wrapText="1"/>
      <protection locked="0"/>
    </xf>
    <xf numFmtId="0" fontId="10" fillId="0" borderId="0" xfId="0" applyFont="1" applyBorder="1" applyAlignment="1" applyProtection="1">
      <alignment horizontal="center"/>
    </xf>
    <xf numFmtId="49" fontId="7" fillId="0" borderId="1" xfId="1" applyNumberFormat="1" applyFont="1" applyFill="1" applyBorder="1" applyAlignment="1" applyProtection="1">
      <alignment horizontal="left"/>
    </xf>
    <xf numFmtId="41" fontId="12" fillId="0" borderId="0" xfId="0" applyNumberFormat="1" applyFont="1" applyFill="1" applyAlignment="1" applyProtection="1">
      <alignment horizontal="center"/>
    </xf>
    <xf numFmtId="41" fontId="12" fillId="0" borderId="0" xfId="0" applyNumberFormat="1" applyFont="1" applyAlignment="1" applyProtection="1"/>
    <xf numFmtId="41" fontId="10" fillId="5" borderId="1" xfId="3" applyNumberFormat="1" applyFont="1" applyFill="1" applyBorder="1" applyAlignment="1" applyProtection="1">
      <alignment horizontal="center"/>
    </xf>
    <xf numFmtId="0" fontId="12" fillId="0" borderId="0" xfId="0" applyFont="1" applyAlignment="1" applyProtection="1">
      <alignment horizontal="left"/>
    </xf>
    <xf numFmtId="0" fontId="12" fillId="0" borderId="0" xfId="0" applyFont="1" applyAlignment="1">
      <alignment horizontal="left"/>
    </xf>
    <xf numFmtId="41" fontId="12" fillId="0" borderId="0" xfId="0" applyNumberFormat="1" applyFont="1" applyAlignment="1">
      <alignment horizontal="left"/>
    </xf>
    <xf numFmtId="0" fontId="12" fillId="0" borderId="0" xfId="0" applyFont="1" applyAlignment="1">
      <alignment horizontal="left" wrapText="1"/>
    </xf>
    <xf numFmtId="41" fontId="12" fillId="0" borderId="0" xfId="0" applyNumberFormat="1" applyFont="1" applyAlignment="1">
      <alignment horizontal="left" wrapText="1"/>
    </xf>
    <xf numFmtId="41" fontId="12" fillId="2" borderId="0" xfId="0" applyNumberFormat="1" applyFont="1" applyFill="1" applyAlignment="1" applyProtection="1">
      <alignment horizontal="right"/>
    </xf>
    <xf numFmtId="41" fontId="10" fillId="0" borderId="0" xfId="6" applyNumberFormat="1" applyFont="1" applyFill="1" applyBorder="1" applyAlignment="1" applyProtection="1">
      <alignment horizontal="right"/>
    </xf>
    <xf numFmtId="41" fontId="7" fillId="0" borderId="0" xfId="6" applyNumberFormat="1" applyFont="1" applyFill="1" applyBorder="1" applyAlignment="1" applyProtection="1">
      <alignment horizontal="right"/>
    </xf>
    <xf numFmtId="41" fontId="7" fillId="0" borderId="4" xfId="1" applyNumberFormat="1" applyFont="1" applyFill="1" applyBorder="1" applyAlignment="1" applyProtection="1">
      <alignment horizontal="right"/>
      <protection locked="0"/>
    </xf>
    <xf numFmtId="41" fontId="7" fillId="0" borderId="0" xfId="1" applyNumberFormat="1" applyFont="1" applyFill="1" applyBorder="1" applyAlignment="1" applyProtection="1">
      <alignment horizontal="right"/>
    </xf>
    <xf numFmtId="41" fontId="7" fillId="0" borderId="0" xfId="1" applyNumberFormat="1" applyFont="1" applyFill="1" applyBorder="1" applyAlignment="1" applyProtection="1">
      <alignment horizontal="right" vertical="center"/>
    </xf>
    <xf numFmtId="41" fontId="12" fillId="0" borderId="0" xfId="0" applyNumberFormat="1" applyFont="1" applyFill="1" applyAlignment="1" applyProtection="1">
      <alignment horizontal="right"/>
    </xf>
    <xf numFmtId="39" fontId="10" fillId="0" borderId="1" xfId="3" applyFont="1" applyBorder="1" applyAlignment="1" applyProtection="1">
      <alignment horizontal="center" wrapText="1"/>
    </xf>
    <xf numFmtId="0" fontId="12" fillId="0" borderId="0" xfId="0" applyFont="1" applyAlignment="1" applyProtection="1">
      <alignment horizontal="center"/>
    </xf>
    <xf numFmtId="1" fontId="10" fillId="0" borderId="1" xfId="3" applyNumberFormat="1" applyFont="1" applyBorder="1" applyAlignment="1" applyProtection="1">
      <alignment horizontal="center" wrapText="1"/>
    </xf>
    <xf numFmtId="1" fontId="14" fillId="0" borderId="0" xfId="0" applyNumberFormat="1" applyFont="1" applyAlignment="1">
      <alignment horizontal="center"/>
    </xf>
    <xf numFmtId="39" fontId="10" fillId="5" borderId="3" xfId="3" applyFont="1" applyFill="1" applyBorder="1" applyAlignment="1" applyProtection="1"/>
    <xf numFmtId="39" fontId="10" fillId="5" borderId="6" xfId="3" applyFont="1" applyFill="1" applyBorder="1" applyAlignment="1" applyProtection="1"/>
    <xf numFmtId="0" fontId="15" fillId="0" borderId="0" xfId="0" applyFont="1" applyFill="1" applyAlignment="1" applyProtection="1">
      <alignment horizontal="center"/>
    </xf>
    <xf numFmtId="164" fontId="10" fillId="0" borderId="15" xfId="1" applyNumberFormat="1" applyFont="1" applyBorder="1" applyAlignment="1" applyProtection="1">
      <alignment horizontal="center"/>
    </xf>
    <xf numFmtId="164" fontId="10" fillId="0" borderId="16" xfId="1" applyNumberFormat="1" applyFont="1" applyFill="1" applyBorder="1" applyAlignment="1" applyProtection="1">
      <alignment horizontal="left"/>
    </xf>
    <xf numFmtId="164" fontId="7" fillId="0" borderId="0" xfId="1" applyNumberFormat="1" applyFont="1" applyBorder="1" applyAlignment="1" applyProtection="1">
      <alignment horizontal="center"/>
      <protection locked="0"/>
    </xf>
    <xf numFmtId="0" fontId="7" fillId="0" borderId="0" xfId="1" applyNumberFormat="1" applyFont="1" applyFill="1" applyBorder="1" applyAlignment="1" applyProtection="1">
      <alignment horizontal="left" wrapText="1"/>
      <protection locked="0"/>
    </xf>
    <xf numFmtId="1" fontId="10" fillId="0" borderId="1" xfId="2" applyNumberFormat="1" applyFont="1" applyFill="1" applyBorder="1" applyAlignment="1" applyProtection="1">
      <alignment horizontal="center" vertical="top" wrapText="1"/>
    </xf>
    <xf numFmtId="1" fontId="14" fillId="0" borderId="1" xfId="0" applyNumberFormat="1" applyFont="1" applyBorder="1" applyAlignment="1" applyProtection="1">
      <alignment horizontal="center" vertical="top" wrapText="1"/>
    </xf>
    <xf numFmtId="1" fontId="10" fillId="0" borderId="1" xfId="3" applyNumberFormat="1" applyFont="1" applyBorder="1" applyAlignment="1" applyProtection="1">
      <alignment horizontal="center" vertical="top" wrapText="1"/>
    </xf>
    <xf numFmtId="42" fontId="10" fillId="2" borderId="1" xfId="3" applyNumberFormat="1" applyFont="1" applyFill="1" applyBorder="1" applyAlignment="1" applyProtection="1">
      <alignment horizontal="left" vertical="top" wrapText="1"/>
    </xf>
    <xf numFmtId="41" fontId="14" fillId="5" borderId="1" xfId="0" applyNumberFormat="1" applyFont="1" applyFill="1" applyBorder="1" applyAlignment="1">
      <alignment horizontal="center" wrapText="1"/>
    </xf>
    <xf numFmtId="0" fontId="12" fillId="0" borderId="8" xfId="0" applyFont="1" applyBorder="1" applyAlignment="1" applyProtection="1">
      <alignment horizontal="left"/>
    </xf>
    <xf numFmtId="0" fontId="14" fillId="0" borderId="17" xfId="0" applyFont="1" applyBorder="1" applyAlignment="1">
      <alignment wrapText="1"/>
    </xf>
    <xf numFmtId="0" fontId="14" fillId="0" borderId="9" xfId="0" applyFont="1" applyBorder="1" applyAlignment="1">
      <alignment wrapText="1"/>
    </xf>
    <xf numFmtId="41" fontId="7" fillId="3" borderId="1" xfId="1" applyNumberFormat="1" applyFont="1" applyFill="1" applyBorder="1" applyAlignment="1" applyProtection="1">
      <alignment horizontal="center" vertical="top" wrapText="1"/>
      <protection locked="0"/>
    </xf>
    <xf numFmtId="49" fontId="7" fillId="0" borderId="1" xfId="0" applyNumberFormat="1" applyFont="1" applyFill="1" applyBorder="1" applyAlignment="1" applyProtection="1">
      <alignment horizontal="left" vertical="top" wrapText="1"/>
      <protection locked="0"/>
    </xf>
    <xf numFmtId="41" fontId="7" fillId="0" borderId="1" xfId="1" applyNumberFormat="1" applyFont="1" applyFill="1" applyBorder="1" applyAlignment="1" applyProtection="1">
      <alignment horizontal="center" vertical="top" wrapText="1"/>
      <protection locked="0"/>
    </xf>
    <xf numFmtId="165" fontId="7" fillId="0" borderId="1" xfId="3" applyNumberFormat="1" applyFont="1" applyBorder="1" applyAlignment="1" applyProtection="1">
      <alignment horizontal="left" vertical="top" wrapText="1"/>
      <protection locked="0"/>
    </xf>
    <xf numFmtId="49" fontId="7" fillId="0" borderId="1" xfId="3" applyNumberFormat="1" applyFont="1" applyBorder="1" applyAlignment="1" applyProtection="1">
      <alignment horizontal="left" vertical="top" wrapText="1"/>
      <protection locked="0"/>
    </xf>
    <xf numFmtId="49" fontId="7" fillId="0" borderId="1" xfId="3" applyNumberFormat="1" applyFont="1" applyFill="1" applyBorder="1" applyAlignment="1" applyProtection="1">
      <alignment horizontal="left" vertical="top" wrapText="1"/>
      <protection locked="0"/>
    </xf>
    <xf numFmtId="49" fontId="7" fillId="0" borderId="1" xfId="5" applyNumberFormat="1" applyFont="1" applyBorder="1" applyAlignment="1" applyProtection="1">
      <alignment horizontal="left" vertical="top" wrapText="1"/>
      <protection locked="0"/>
    </xf>
    <xf numFmtId="49" fontId="7" fillId="0" borderId="1" xfId="5"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165" fontId="7" fillId="3" borderId="1" xfId="3" applyNumberFormat="1" applyFont="1" applyFill="1" applyBorder="1" applyAlignment="1" applyProtection="1">
      <alignment horizontal="left" vertical="top" wrapText="1"/>
      <protection locked="0"/>
    </xf>
    <xf numFmtId="0" fontId="6" fillId="3" borderId="0" xfId="0" applyFont="1" applyFill="1" applyAlignment="1" applyProtection="1">
      <alignment vertical="top" wrapText="1"/>
    </xf>
    <xf numFmtId="0" fontId="6" fillId="0" borderId="0" xfId="0" applyFont="1" applyAlignment="1" applyProtection="1">
      <alignment vertical="top" wrapText="1"/>
    </xf>
    <xf numFmtId="165" fontId="7" fillId="0" borderId="1" xfId="5" applyNumberFormat="1" applyFont="1" applyBorder="1" applyAlignment="1" applyProtection="1">
      <alignment horizontal="left" vertical="top" wrapText="1"/>
      <protection locked="0"/>
    </xf>
    <xf numFmtId="165" fontId="7" fillId="0" borderId="1" xfId="0" applyNumberFormat="1" applyFont="1" applyBorder="1" applyAlignment="1" applyProtection="1">
      <alignment horizontal="left" vertical="top" wrapText="1"/>
      <protection locked="0"/>
    </xf>
    <xf numFmtId="41" fontId="5" fillId="0" borderId="1" xfId="0" applyNumberFormat="1" applyFont="1" applyBorder="1" applyAlignment="1">
      <alignment horizontal="center" wrapText="1"/>
    </xf>
    <xf numFmtId="41" fontId="7" fillId="0" borderId="1" xfId="3" applyNumberFormat="1" applyFont="1" applyFill="1" applyBorder="1" applyAlignment="1" applyProtection="1">
      <alignment horizontal="center" wrapText="1"/>
    </xf>
    <xf numFmtId="164" fontId="7" fillId="2" borderId="1" xfId="1" applyNumberFormat="1" applyFont="1" applyFill="1" applyBorder="1" applyAlignment="1" applyProtection="1">
      <alignment horizontal="right" vertical="top" wrapText="1"/>
    </xf>
    <xf numFmtId="0" fontId="10" fillId="0" borderId="0" xfId="6" applyFont="1" applyBorder="1" applyAlignment="1" applyProtection="1">
      <alignment horizontal="left"/>
    </xf>
    <xf numFmtId="41" fontId="7" fillId="0" borderId="1" xfId="3" applyNumberFormat="1" applyFont="1" applyBorder="1" applyAlignment="1" applyProtection="1">
      <alignment horizontal="center" wrapText="1"/>
    </xf>
    <xf numFmtId="41" fontId="9" fillId="0" borderId="1" xfId="3" applyNumberFormat="1" applyFont="1" applyBorder="1" applyAlignment="1" applyProtection="1">
      <alignment horizontal="center" wrapText="1"/>
    </xf>
    <xf numFmtId="49" fontId="10" fillId="3" borderId="2" xfId="6" applyNumberFormat="1" applyFont="1" applyFill="1" applyBorder="1" applyAlignment="1" applyProtection="1">
      <protection locked="0"/>
    </xf>
    <xf numFmtId="0" fontId="7" fillId="3" borderId="3" xfId="6" applyFont="1" applyFill="1" applyBorder="1" applyAlignment="1" applyProtection="1">
      <protection locked="0"/>
    </xf>
    <xf numFmtId="39" fontId="10" fillId="0" borderId="9" xfId="4" applyFont="1" applyFill="1" applyBorder="1" applyAlignment="1" applyProtection="1">
      <alignment horizontal="center" wrapText="1"/>
    </xf>
    <xf numFmtId="39" fontId="14" fillId="0" borderId="9" xfId="4" applyFont="1" applyFill="1" applyBorder="1" applyAlignment="1" applyProtection="1">
      <alignment horizontal="center" wrapText="1"/>
    </xf>
    <xf numFmtId="0" fontId="22" fillId="0" borderId="0" xfId="11" applyFont="1" applyAlignment="1" applyProtection="1">
      <alignment vertical="center"/>
    </xf>
    <xf numFmtId="0" fontId="12" fillId="0" borderId="0" xfId="0" applyFont="1" applyAlignment="1" applyProtection="1">
      <alignment wrapText="1"/>
    </xf>
    <xf numFmtId="0" fontId="17" fillId="0" borderId="0" xfId="0" applyFont="1" applyAlignment="1" applyProtection="1">
      <alignment wrapText="1"/>
    </xf>
    <xf numFmtId="39" fontId="9" fillId="2" borderId="8" xfId="3" applyFont="1" applyFill="1" applyBorder="1" applyAlignment="1" applyProtection="1">
      <alignment horizontal="center" vertical="top" wrapText="1"/>
    </xf>
    <xf numFmtId="39" fontId="10" fillId="2" borderId="8" xfId="3" applyFont="1" applyFill="1" applyBorder="1" applyAlignment="1" applyProtection="1">
      <alignment vertical="top" wrapText="1"/>
    </xf>
    <xf numFmtId="42" fontId="10" fillId="2" borderId="8" xfId="3" applyNumberFormat="1" applyFont="1" applyFill="1" applyBorder="1" applyAlignment="1" applyProtection="1">
      <alignment horizontal="center" vertical="top" wrapText="1"/>
    </xf>
    <xf numFmtId="0" fontId="12" fillId="0" borderId="0" xfId="0" applyFont="1" applyAlignment="1" applyProtection="1">
      <alignment vertical="top" wrapText="1"/>
    </xf>
    <xf numFmtId="0" fontId="12" fillId="0" borderId="0" xfId="0" applyFont="1" applyFill="1" applyAlignment="1" applyProtection="1"/>
    <xf numFmtId="41" fontId="4" fillId="0" borderId="0" xfId="0" applyNumberFormat="1" applyFont="1" applyAlignment="1" applyProtection="1"/>
    <xf numFmtId="42" fontId="12" fillId="0" borderId="0" xfId="0" applyNumberFormat="1" applyFont="1" applyAlignment="1" applyProtection="1"/>
    <xf numFmtId="0" fontId="15" fillId="0" borderId="0" xfId="0" applyFont="1" applyFill="1" applyAlignment="1" applyProtection="1"/>
    <xf numFmtId="0" fontId="22" fillId="0" borderId="0" xfId="11" applyFont="1" applyAlignment="1" applyProtection="1"/>
    <xf numFmtId="41" fontId="3" fillId="0" borderId="1" xfId="0" applyNumberFormat="1" applyFont="1" applyBorder="1" applyAlignment="1">
      <alignment horizontal="center" wrapText="1"/>
    </xf>
    <xf numFmtId="41" fontId="7" fillId="0" borderId="1" xfId="3"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49" fontId="10" fillId="0" borderId="0" xfId="1" applyNumberFormat="1" applyFont="1" applyFill="1" applyBorder="1" applyAlignment="1" applyProtection="1">
      <alignment horizontal="left"/>
    </xf>
    <xf numFmtId="1" fontId="10" fillId="0" borderId="0" xfId="3" applyNumberFormat="1" applyFont="1" applyFill="1" applyBorder="1" applyAlignment="1" applyProtection="1">
      <alignment horizontal="center" vertical="top" wrapText="1"/>
    </xf>
    <xf numFmtId="42" fontId="10" fillId="0" borderId="0" xfId="1" applyNumberFormat="1" applyFont="1" applyFill="1" applyBorder="1" applyAlignment="1" applyProtection="1">
      <alignment horizontal="right"/>
    </xf>
    <xf numFmtId="42" fontId="24" fillId="0" borderId="0" xfId="3" applyNumberFormat="1" applyFont="1" applyFill="1" applyBorder="1" applyAlignment="1" applyProtection="1">
      <alignment horizontal="left" vertical="top" wrapText="1"/>
    </xf>
    <xf numFmtId="39" fontId="27" fillId="5" borderId="3" xfId="3" applyFont="1" applyFill="1" applyBorder="1" applyAlignment="1" applyProtection="1"/>
    <xf numFmtId="5" fontId="26" fillId="0" borderId="1" xfId="2" applyNumberFormat="1" applyFont="1" applyFill="1" applyBorder="1" applyAlignment="1" applyProtection="1">
      <alignment horizontal="left" vertical="top" wrapText="1"/>
    </xf>
    <xf numFmtId="0" fontId="26" fillId="0" borderId="1" xfId="0" applyFont="1" applyBorder="1" applyAlignment="1" applyProtection="1">
      <alignment horizontal="left" vertical="top" wrapText="1"/>
    </xf>
    <xf numFmtId="39" fontId="27" fillId="5" borderId="7" xfId="3" applyFont="1" applyFill="1" applyBorder="1" applyAlignment="1" applyProtection="1"/>
    <xf numFmtId="41" fontId="27" fillId="0" borderId="0" xfId="1" applyNumberFormat="1" applyFont="1" applyFill="1" applyBorder="1" applyAlignment="1" applyProtection="1">
      <alignment horizontal="center" wrapText="1"/>
    </xf>
    <xf numFmtId="41" fontId="27" fillId="0" borderId="4" xfId="1" applyNumberFormat="1" applyFont="1" applyFill="1" applyBorder="1" applyAlignment="1" applyProtection="1">
      <alignment horizontal="center" wrapText="1"/>
    </xf>
    <xf numFmtId="41" fontId="2" fillId="0" borderId="1" xfId="0" applyNumberFormat="1" applyFont="1" applyBorder="1" applyAlignment="1">
      <alignment horizontal="center" wrapText="1"/>
    </xf>
    <xf numFmtId="41" fontId="10" fillId="5" borderId="7" xfId="3" applyNumberFormat="1" applyFont="1" applyFill="1" applyBorder="1" applyAlignment="1" applyProtection="1">
      <alignment horizontal="center" wrapText="1"/>
    </xf>
    <xf numFmtId="41" fontId="7" fillId="0" borderId="1" xfId="3" applyNumberFormat="1" applyFont="1" applyFill="1" applyBorder="1" applyAlignment="1" applyProtection="1">
      <alignment horizontal="center" wrapText="1"/>
    </xf>
    <xf numFmtId="0" fontId="26" fillId="0" borderId="7" xfId="0" applyFont="1" applyFill="1" applyBorder="1" applyAlignment="1" applyProtection="1">
      <alignment horizontal="left" vertical="top" wrapText="1"/>
    </xf>
    <xf numFmtId="41" fontId="7" fillId="0" borderId="0" xfId="3" applyNumberFormat="1" applyFont="1" applyFill="1" applyBorder="1" applyAlignment="1" applyProtection="1">
      <alignment horizontal="center" wrapText="1"/>
    </xf>
    <xf numFmtId="0" fontId="27" fillId="0" borderId="1" xfId="0" applyFont="1" applyBorder="1" applyAlignment="1" applyProtection="1">
      <alignment horizontal="left" vertical="top" wrapText="1"/>
    </xf>
    <xf numFmtId="166" fontId="10" fillId="0" borderId="9" xfId="4" applyNumberFormat="1" applyFont="1" applyFill="1" applyBorder="1" applyAlignment="1" applyProtection="1">
      <alignment horizontal="center" wrapText="1"/>
    </xf>
    <xf numFmtId="166" fontId="4" fillId="0" borderId="0" xfId="0" applyNumberFormat="1" applyFont="1" applyFill="1" applyAlignment="1" applyProtection="1">
      <alignment horizontal="center"/>
    </xf>
    <xf numFmtId="166" fontId="15" fillId="0" borderId="0" xfId="0" applyNumberFormat="1" applyFont="1" applyFill="1" applyAlignment="1" applyProtection="1">
      <alignment horizontal="center"/>
    </xf>
    <xf numFmtId="167" fontId="9" fillId="2" borderId="8" xfId="2" applyNumberFormat="1" applyFont="1" applyFill="1" applyBorder="1" applyAlignment="1" applyProtection="1">
      <alignment vertical="top" wrapText="1"/>
    </xf>
    <xf numFmtId="167" fontId="9" fillId="6" borderId="8" xfId="2" applyNumberFormat="1" applyFont="1" applyFill="1" applyBorder="1" applyAlignment="1" applyProtection="1">
      <alignment vertical="top" wrapText="1"/>
    </xf>
    <xf numFmtId="167" fontId="10" fillId="2" borderId="1" xfId="1" applyNumberFormat="1" applyFont="1" applyFill="1" applyBorder="1" applyAlignment="1" applyProtection="1">
      <alignment horizontal="right"/>
    </xf>
    <xf numFmtId="167" fontId="10" fillId="2" borderId="18" xfId="1" applyNumberFormat="1" applyFont="1" applyFill="1" applyBorder="1" applyAlignment="1" applyProtection="1">
      <alignment horizontal="right"/>
    </xf>
    <xf numFmtId="167" fontId="10" fillId="2" borderId="9" xfId="1" applyNumberFormat="1" applyFont="1" applyFill="1" applyBorder="1" applyAlignment="1" applyProtection="1">
      <alignment horizontal="right"/>
    </xf>
    <xf numFmtId="168" fontId="2" fillId="0" borderId="1" xfId="12" applyNumberFormat="1" applyFont="1" applyFill="1" applyBorder="1" applyAlignment="1" applyProtection="1">
      <alignment horizontal="right"/>
      <protection locked="0"/>
    </xf>
    <xf numFmtId="41" fontId="7" fillId="2" borderId="0" xfId="1" applyNumberFormat="1" applyFont="1" applyFill="1" applyBorder="1" applyAlignment="1" applyProtection="1">
      <alignment horizontal="right"/>
    </xf>
    <xf numFmtId="42" fontId="10" fillId="2" borderId="3" xfId="1" applyNumberFormat="1" applyFont="1" applyFill="1" applyBorder="1" applyAlignment="1" applyProtection="1">
      <alignment horizontal="right"/>
    </xf>
    <xf numFmtId="42" fontId="10" fillId="2" borderId="4" xfId="1" applyNumberFormat="1" applyFont="1" applyFill="1" applyBorder="1" applyAlignment="1" applyProtection="1">
      <alignment horizontal="right"/>
    </xf>
    <xf numFmtId="42" fontId="4" fillId="2" borderId="8" xfId="2" applyNumberFormat="1" applyFont="1" applyFill="1" applyBorder="1" applyAlignment="1" applyProtection="1">
      <alignment horizontal="right" vertical="top" wrapText="1"/>
    </xf>
    <xf numFmtId="42" fontId="7" fillId="6" borderId="6" xfId="1" applyNumberFormat="1" applyFont="1" applyFill="1" applyBorder="1" applyAlignment="1" applyProtection="1">
      <alignment horizontal="right" vertical="top" wrapText="1"/>
    </xf>
    <xf numFmtId="42" fontId="7" fillId="2" borderId="8" xfId="3" applyNumberFormat="1" applyFont="1" applyFill="1" applyBorder="1" applyAlignment="1" applyProtection="1">
      <alignment horizontal="right" vertical="top" wrapText="1"/>
    </xf>
    <xf numFmtId="42" fontId="9" fillId="6" borderId="1" xfId="3" applyNumberFormat="1" applyFont="1" applyFill="1" applyBorder="1" applyAlignment="1" applyProtection="1">
      <alignment horizontal="right" vertical="top" wrapText="1"/>
    </xf>
    <xf numFmtId="42" fontId="7" fillId="2" borderId="0" xfId="3" applyNumberFormat="1" applyFill="1" applyAlignment="1">
      <alignment horizontal="right" vertical="top" wrapText="1"/>
    </xf>
    <xf numFmtId="49" fontId="7" fillId="0" borderId="1" xfId="3" applyNumberFormat="1" applyFont="1" applyFill="1" applyBorder="1" applyAlignment="1" applyProtection="1">
      <alignment horizontal="left" wrapText="1"/>
    </xf>
    <xf numFmtId="168" fontId="2" fillId="0" borderId="1" xfId="12" applyNumberFormat="1" applyFont="1" applyFill="1" applyBorder="1" applyAlignment="1" applyProtection="1">
      <alignment horizontal="right" vertical="top"/>
      <protection locked="0"/>
    </xf>
    <xf numFmtId="0" fontId="34" fillId="7" borderId="19" xfId="0" applyFont="1" applyFill="1" applyBorder="1" applyAlignment="1" applyProtection="1">
      <alignment horizontal="left" vertical="top" wrapText="1"/>
      <protection locked="0"/>
    </xf>
    <xf numFmtId="0" fontId="35" fillId="7" borderId="19" xfId="0" applyFont="1" applyFill="1" applyBorder="1" applyAlignment="1" applyProtection="1">
      <alignment horizontal="center" vertical="top" wrapText="1"/>
      <protection locked="0"/>
    </xf>
    <xf numFmtId="169" fontId="36" fillId="7" borderId="19" xfId="0" applyNumberFormat="1" applyFont="1" applyFill="1" applyBorder="1" applyAlignment="1" applyProtection="1">
      <alignment horizontal="right" vertical="top" wrapText="1"/>
      <protection locked="0"/>
    </xf>
    <xf numFmtId="14" fontId="37" fillId="7" borderId="19" xfId="0" applyNumberFormat="1" applyFont="1" applyFill="1" applyBorder="1" applyAlignment="1" applyProtection="1">
      <alignment horizontal="left" vertical="top" wrapText="1"/>
      <protection locked="0"/>
    </xf>
    <xf numFmtId="169" fontId="38" fillId="7" borderId="19" xfId="0" applyNumberFormat="1" applyFont="1" applyFill="1" applyBorder="1" applyAlignment="1">
      <alignment horizontal="right" vertical="top" wrapText="1"/>
    </xf>
    <xf numFmtId="170" fontId="39" fillId="7" borderId="19" xfId="0" applyNumberFormat="1" applyFont="1" applyFill="1" applyBorder="1" applyAlignment="1">
      <alignment horizontal="right" vertical="top" wrapText="1"/>
    </xf>
    <xf numFmtId="49" fontId="7" fillId="0" borderId="1" xfId="3" quotePrefix="1" applyNumberFormat="1" applyFont="1" applyBorder="1" applyAlignment="1" applyProtection="1">
      <alignment horizontal="left" vertical="top" wrapText="1"/>
      <protection locked="0"/>
    </xf>
    <xf numFmtId="49" fontId="7" fillId="0" borderId="1" xfId="0" quotePrefix="1" applyNumberFormat="1" applyFont="1" applyFill="1" applyBorder="1" applyAlignment="1" applyProtection="1">
      <alignment horizontal="left" vertical="top" wrapText="1"/>
      <protection locked="0"/>
    </xf>
    <xf numFmtId="0" fontId="2" fillId="0" borderId="0" xfId="0" applyFont="1" applyAlignment="1" applyProtection="1">
      <alignment vertical="top" wrapText="1"/>
      <protection locked="0"/>
    </xf>
    <xf numFmtId="49" fontId="7" fillId="0" borderId="1" xfId="1" quotePrefix="1" applyNumberFormat="1" applyFont="1" applyFill="1" applyBorder="1" applyAlignment="1" applyProtection="1">
      <alignment horizontal="left"/>
    </xf>
    <xf numFmtId="164" fontId="7" fillId="0" borderId="0" xfId="1" applyNumberFormat="1" applyFont="1" applyBorder="1" applyAlignment="1" applyProtection="1">
      <alignment horizontal="center" wrapText="1"/>
      <protection locked="0"/>
    </xf>
    <xf numFmtId="0" fontId="27" fillId="0" borderId="0" xfId="6" applyFont="1" applyBorder="1" applyAlignment="1" applyProtection="1">
      <alignment horizontal="center" vertical="center" wrapText="1"/>
    </xf>
    <xf numFmtId="0" fontId="27" fillId="0" borderId="0" xfId="6" applyFont="1" applyBorder="1" applyAlignment="1" applyProtection="1">
      <alignment horizontal="center" vertical="center"/>
    </xf>
    <xf numFmtId="0" fontId="28" fillId="0" borderId="0" xfId="0" applyFont="1" applyAlignment="1" applyProtection="1">
      <alignment horizontal="center" vertical="center"/>
    </xf>
    <xf numFmtId="0" fontId="10" fillId="0" borderId="5" xfId="6" applyFont="1" applyBorder="1" applyAlignment="1" applyProtection="1">
      <alignment horizontal="left" wrapText="1"/>
    </xf>
    <xf numFmtId="0" fontId="7" fillId="0" borderId="0" xfId="6" applyFont="1" applyBorder="1" applyAlignment="1" applyProtection="1">
      <alignment horizontal="left" indent="2"/>
    </xf>
    <xf numFmtId="0" fontId="10" fillId="0" borderId="0" xfId="6" applyFont="1" applyBorder="1" applyAlignment="1" applyProtection="1">
      <alignment horizontal="left"/>
    </xf>
    <xf numFmtId="0" fontId="7" fillId="3" borderId="4" xfId="6" applyFont="1" applyFill="1" applyBorder="1" applyAlignment="1" applyProtection="1">
      <alignment horizontal="left"/>
      <protection locked="0"/>
    </xf>
    <xf numFmtId="0" fontId="7" fillId="0" borderId="0" xfId="6" applyFont="1" applyFill="1" applyBorder="1" applyAlignment="1" applyProtection="1">
      <alignment horizontal="left" indent="2"/>
    </xf>
    <xf numFmtId="0" fontId="7" fillId="0" borderId="0" xfId="6" applyFont="1" applyBorder="1" applyAlignment="1" applyProtection="1">
      <alignment horizontal="left" vertical="top" wrapText="1"/>
    </xf>
    <xf numFmtId="0" fontId="40" fillId="0" borderId="0" xfId="0" applyFont="1" applyAlignment="1">
      <alignment horizontal="center" vertical="distributed"/>
    </xf>
    <xf numFmtId="39" fontId="30" fillId="0" borderId="13" xfId="3" applyFont="1" applyFill="1" applyBorder="1" applyAlignment="1" applyProtection="1">
      <alignment horizontal="center" vertical="center" wrapText="1"/>
    </xf>
    <xf numFmtId="39" fontId="30" fillId="0" borderId="14" xfId="3" applyFont="1" applyFill="1" applyBorder="1" applyAlignment="1" applyProtection="1">
      <alignment horizontal="center" vertical="center" wrapText="1"/>
    </xf>
    <xf numFmtId="39" fontId="9" fillId="0" borderId="1" xfId="3" applyFont="1" applyBorder="1" applyAlignment="1" applyProtection="1">
      <alignment horizontal="center" wrapText="1"/>
    </xf>
    <xf numFmtId="41" fontId="9" fillId="0" borderId="1" xfId="3" applyNumberFormat="1" applyFont="1" applyBorder="1" applyAlignment="1" applyProtection="1">
      <alignment horizontal="center" wrapText="1"/>
    </xf>
    <xf numFmtId="41" fontId="7" fillId="0" borderId="1" xfId="3" applyNumberFormat="1" applyFont="1" applyFill="1" applyBorder="1" applyAlignment="1" applyProtection="1">
      <alignment horizontal="center" wrapText="1"/>
    </xf>
    <xf numFmtId="41" fontId="9" fillId="0" borderId="1" xfId="3" applyNumberFormat="1" applyFont="1" applyFill="1" applyBorder="1" applyAlignment="1" applyProtection="1">
      <alignment horizontal="center" wrapText="1"/>
    </xf>
    <xf numFmtId="41" fontId="29" fillId="2" borderId="7" xfId="3" applyNumberFormat="1" applyFont="1" applyFill="1" applyBorder="1" applyAlignment="1" applyProtection="1">
      <alignment horizontal="center" wrapText="1"/>
    </xf>
    <xf numFmtId="41" fontId="29" fillId="2" borderId="3" xfId="3" applyNumberFormat="1" applyFont="1" applyFill="1" applyBorder="1" applyAlignment="1" applyProtection="1">
      <alignment horizontal="center" wrapText="1"/>
    </xf>
    <xf numFmtId="0" fontId="28" fillId="0" borderId="6" xfId="0" applyFont="1" applyBorder="1" applyAlignment="1" applyProtection="1">
      <alignment horizontal="center" wrapText="1"/>
    </xf>
    <xf numFmtId="42" fontId="27" fillId="0" borderId="8" xfId="3" applyNumberFormat="1" applyFont="1" applyBorder="1" applyAlignment="1" applyProtection="1">
      <alignment horizontal="center" wrapText="1"/>
    </xf>
    <xf numFmtId="42" fontId="27" fillId="0" borderId="17" xfId="3" applyNumberFormat="1" applyFont="1" applyBorder="1" applyAlignment="1" applyProtection="1">
      <alignment horizontal="center" wrapText="1"/>
    </xf>
    <xf numFmtId="42" fontId="27" fillId="0" borderId="9" xfId="3" applyNumberFormat="1" applyFont="1" applyBorder="1" applyAlignment="1" applyProtection="1">
      <alignment horizontal="center" wrapText="1"/>
    </xf>
    <xf numFmtId="39" fontId="7" fillId="0" borderId="1" xfId="3" applyFont="1" applyBorder="1" applyAlignment="1" applyProtection="1">
      <alignment horizontal="center" wrapText="1"/>
    </xf>
    <xf numFmtId="39" fontId="9" fillId="0" borderId="1" xfId="3" applyFont="1" applyFill="1" applyBorder="1" applyAlignment="1" applyProtection="1">
      <alignment horizontal="center" wrapText="1"/>
    </xf>
    <xf numFmtId="41" fontId="20" fillId="0" borderId="7" xfId="0" applyNumberFormat="1" applyFont="1" applyBorder="1" applyAlignment="1" applyProtection="1">
      <alignment horizontal="center" wrapText="1"/>
    </xf>
    <xf numFmtId="41" fontId="20" fillId="0" borderId="3" xfId="0" applyNumberFormat="1" applyFont="1" applyBorder="1" applyAlignment="1" applyProtection="1">
      <alignment horizontal="center" wrapText="1"/>
    </xf>
    <xf numFmtId="0" fontId="23" fillId="0" borderId="3" xfId="0" applyFont="1" applyBorder="1" applyAlignment="1">
      <alignment horizontal="center" wrapText="1"/>
    </xf>
    <xf numFmtId="0" fontId="23" fillId="0" borderId="6" xfId="0" applyFont="1" applyBorder="1" applyAlignment="1">
      <alignment horizontal="center" wrapText="1"/>
    </xf>
    <xf numFmtId="166" fontId="27" fillId="0" borderId="8" xfId="3" applyNumberFormat="1" applyFont="1" applyBorder="1" applyAlignment="1" applyProtection="1">
      <alignment horizontal="center" wrapText="1"/>
    </xf>
    <xf numFmtId="166" fontId="27" fillId="0" borderId="17" xfId="3" applyNumberFormat="1" applyFont="1" applyBorder="1" applyAlignment="1" applyProtection="1">
      <alignment horizontal="center" wrapText="1"/>
    </xf>
    <xf numFmtId="166" fontId="27" fillId="0" borderId="9" xfId="3" applyNumberFormat="1" applyFont="1" applyBorder="1" applyAlignment="1" applyProtection="1">
      <alignment horizontal="center" wrapText="1"/>
    </xf>
    <xf numFmtId="41" fontId="29" fillId="6" borderId="7" xfId="3" applyNumberFormat="1" applyFont="1" applyFill="1" applyBorder="1" applyAlignment="1" applyProtection="1">
      <alignment horizontal="center" wrapText="1"/>
    </xf>
    <xf numFmtId="41" fontId="29" fillId="6" borderId="3" xfId="3" applyNumberFormat="1" applyFont="1" applyFill="1" applyBorder="1" applyAlignment="1" applyProtection="1">
      <alignment horizontal="center" wrapText="1"/>
    </xf>
    <xf numFmtId="41" fontId="16" fillId="4" borderId="7" xfId="1" applyNumberFormat="1" applyFont="1" applyFill="1" applyBorder="1" applyAlignment="1" applyProtection="1">
      <alignment horizontal="center" vertical="center"/>
      <protection locked="0"/>
    </xf>
    <xf numFmtId="41" fontId="16" fillId="4" borderId="3" xfId="1" applyNumberFormat="1" applyFont="1" applyFill="1" applyBorder="1" applyAlignment="1" applyProtection="1">
      <alignment horizontal="center" vertical="center"/>
      <protection locked="0"/>
    </xf>
    <xf numFmtId="41" fontId="16" fillId="4" borderId="6" xfId="1" applyNumberFormat="1" applyFont="1" applyFill="1" applyBorder="1" applyAlignment="1" applyProtection="1">
      <alignment horizontal="center" vertical="center"/>
      <protection locked="0"/>
    </xf>
    <xf numFmtId="39" fontId="25" fillId="0" borderId="10" xfId="3" applyFont="1" applyBorder="1" applyAlignment="1" applyProtection="1">
      <alignment horizontal="center" wrapText="1"/>
    </xf>
    <xf numFmtId="39" fontId="32" fillId="0" borderId="11" xfId="13" applyNumberFormat="1" applyFont="1" applyBorder="1" applyAlignment="1" applyProtection="1">
      <alignment horizontal="left" wrapText="1"/>
    </xf>
    <xf numFmtId="39" fontId="18" fillId="0" borderId="2" xfId="13" applyNumberFormat="1" applyBorder="1" applyAlignment="1" applyProtection="1">
      <alignment horizontal="left" wrapText="1"/>
    </xf>
    <xf numFmtId="39" fontId="18" fillId="0" borderId="12" xfId="13" applyNumberFormat="1" applyBorder="1" applyAlignment="1" applyProtection="1">
      <alignment horizontal="left" wrapText="1"/>
    </xf>
    <xf numFmtId="41" fontId="14" fillId="0" borderId="1" xfId="0" applyNumberFormat="1" applyFont="1" applyBorder="1" applyAlignment="1">
      <alignment horizontal="center"/>
    </xf>
    <xf numFmtId="39" fontId="10" fillId="0" borderId="1" xfId="3" applyFont="1" applyBorder="1" applyAlignment="1" applyProtection="1">
      <alignment horizontal="center"/>
    </xf>
    <xf numFmtId="41" fontId="10" fillId="5" borderId="1" xfId="3" applyNumberFormat="1" applyFont="1" applyFill="1" applyBorder="1" applyAlignment="1" applyProtection="1">
      <alignment horizontal="center" wrapText="1"/>
    </xf>
    <xf numFmtId="0" fontId="14" fillId="0" borderId="8" xfId="0" applyFont="1" applyBorder="1" applyAlignment="1">
      <alignment horizontal="center" wrapText="1"/>
    </xf>
    <xf numFmtId="0" fontId="14" fillId="0" borderId="17" xfId="0" applyFont="1" applyBorder="1" applyAlignment="1">
      <alignment horizontal="center" wrapText="1"/>
    </xf>
    <xf numFmtId="0" fontId="14" fillId="0" borderId="9" xfId="0" applyFont="1" applyBorder="1" applyAlignment="1">
      <alignment horizontal="center" wrapText="1"/>
    </xf>
    <xf numFmtId="0" fontId="41" fillId="0" borderId="0" xfId="0" applyFont="1" applyAlignment="1">
      <alignment horizontal="center" vertical="distributed"/>
    </xf>
    <xf numFmtId="39" fontId="26" fillId="0" borderId="14" xfId="3" applyFont="1" applyBorder="1" applyAlignment="1" applyProtection="1">
      <alignment horizontal="center" wrapText="1"/>
    </xf>
  </cellXfs>
  <cellStyles count="16">
    <cellStyle name="Comma" xfId="1" builtinId="3"/>
    <cellStyle name="Comma 2" xfId="14"/>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 name="Normal 4" xfId="15"/>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view="pageBreakPreview" topLeftCell="A2" zoomScale="60" zoomScaleNormal="100"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2" t="s">
        <v>91</v>
      </c>
      <c r="C6" s="142"/>
      <c r="D6" s="142"/>
      <c r="E6" s="142"/>
      <c r="F6" s="142"/>
      <c r="G6" s="142"/>
      <c r="H6" s="142"/>
      <c r="I6" s="142"/>
      <c r="J6" s="142"/>
      <c r="K6" s="119">
        <f>SUM(K7:K9)</f>
        <v>49193870</v>
      </c>
      <c r="L6" s="119">
        <f>SUM(L7:L9)</f>
        <v>4500000</v>
      </c>
      <c r="M6" s="119">
        <f t="shared" ref="M6:M12" si="0">SUM(K6:L6)</f>
        <v>53693870</v>
      </c>
    </row>
    <row r="7" spans="1:13" ht="20.100000000000001" customHeight="1">
      <c r="A7" s="14" t="s">
        <v>2</v>
      </c>
      <c r="B7" s="143" t="s">
        <v>19</v>
      </c>
      <c r="C7" s="143"/>
      <c r="D7" s="143"/>
      <c r="E7" s="143"/>
      <c r="F7" s="143"/>
      <c r="G7" s="143"/>
      <c r="H7" s="143"/>
      <c r="I7" s="143"/>
      <c r="J7" s="143"/>
      <c r="K7" s="118">
        <f>ROUND('ROPS Detail'!L6,0)</f>
        <v>17050277</v>
      </c>
      <c r="L7" s="118">
        <f>ROUND('ROPS Detail'!R6,0)</f>
        <v>4500000</v>
      </c>
      <c r="M7" s="118">
        <f t="shared" si="0"/>
        <v>21550277</v>
      </c>
    </row>
    <row r="8" spans="1:13" ht="20.100000000000001" customHeight="1">
      <c r="A8" s="14" t="s">
        <v>3</v>
      </c>
      <c r="B8" s="143" t="s">
        <v>20</v>
      </c>
      <c r="C8" s="143"/>
      <c r="D8" s="143"/>
      <c r="E8" s="143"/>
      <c r="F8" s="143"/>
      <c r="G8" s="143"/>
      <c r="H8" s="143"/>
      <c r="I8" s="143"/>
      <c r="J8" s="143"/>
      <c r="K8" s="118">
        <f>ROUND('ROPS Detail'!M6,0)</f>
        <v>31728367</v>
      </c>
      <c r="L8" s="118">
        <f>ROUND('ROPS Detail'!S6,0)</f>
        <v>0</v>
      </c>
      <c r="M8" s="118">
        <f t="shared" si="0"/>
        <v>31728367</v>
      </c>
    </row>
    <row r="9" spans="1:13" ht="20.100000000000001" customHeight="1">
      <c r="A9" s="14" t="s">
        <v>4</v>
      </c>
      <c r="B9" s="143" t="s">
        <v>26</v>
      </c>
      <c r="C9" s="143"/>
      <c r="D9" s="143"/>
      <c r="E9" s="143"/>
      <c r="F9" s="143"/>
      <c r="G9" s="143"/>
      <c r="H9" s="143"/>
      <c r="I9" s="143"/>
      <c r="J9" s="143"/>
      <c r="K9" s="118">
        <f>ROUND('ROPS Detail'!N6,0)</f>
        <v>415226</v>
      </c>
      <c r="L9" s="118">
        <f>ROUND('ROPS Detail'!T6,0)</f>
        <v>0</v>
      </c>
      <c r="M9" s="118">
        <f t="shared" si="0"/>
        <v>415226</v>
      </c>
    </row>
    <row r="10" spans="1:13" ht="20.100000000000001" customHeight="1">
      <c r="A10" s="17" t="s">
        <v>5</v>
      </c>
      <c r="B10" s="144" t="s">
        <v>93</v>
      </c>
      <c r="C10" s="144"/>
      <c r="D10" s="144"/>
      <c r="E10" s="144"/>
      <c r="F10" s="144"/>
      <c r="G10" s="144"/>
      <c r="H10" s="144"/>
      <c r="I10" s="144"/>
      <c r="J10" s="144"/>
      <c r="K10" s="120">
        <f>SUM(K11:K12)</f>
        <v>20710355</v>
      </c>
      <c r="L10" s="120">
        <f>SUM(L11:L12)</f>
        <v>49087817</v>
      </c>
      <c r="M10" s="120">
        <f t="shared" si="0"/>
        <v>69798172</v>
      </c>
    </row>
    <row r="11" spans="1:13" ht="20.100000000000001" customHeight="1">
      <c r="A11" s="14" t="s">
        <v>27</v>
      </c>
      <c r="B11" s="143" t="s">
        <v>94</v>
      </c>
      <c r="C11" s="143"/>
      <c r="D11" s="143"/>
      <c r="E11" s="143"/>
      <c r="F11" s="143"/>
      <c r="G11" s="143"/>
      <c r="H11" s="143"/>
      <c r="I11" s="143"/>
      <c r="J11" s="143"/>
      <c r="K11" s="118">
        <f>'ROPS Detail'!O6</f>
        <v>19774254</v>
      </c>
      <c r="L11" s="118">
        <f>'ROPS Detail'!U6</f>
        <v>48151716</v>
      </c>
      <c r="M11" s="118">
        <f t="shared" si="0"/>
        <v>67925970</v>
      </c>
    </row>
    <row r="12" spans="1:13" ht="20.100000000000001" customHeight="1">
      <c r="A12" s="14" t="s">
        <v>28</v>
      </c>
      <c r="B12" s="146" t="s">
        <v>95</v>
      </c>
      <c r="C12" s="146"/>
      <c r="D12" s="146"/>
      <c r="E12" s="146"/>
      <c r="F12" s="146"/>
      <c r="G12" s="146"/>
      <c r="H12" s="146"/>
      <c r="I12" s="146"/>
      <c r="J12" s="146"/>
      <c r="K12" s="118">
        <f>'ROPS Detail'!P6</f>
        <v>936101</v>
      </c>
      <c r="L12" s="118">
        <f>'ROPS Detail'!V6</f>
        <v>936101</v>
      </c>
      <c r="M12" s="118">
        <f t="shared" si="0"/>
        <v>1872202</v>
      </c>
    </row>
    <row r="13" spans="1:13" ht="20.100000000000001" customHeight="1">
      <c r="A13" s="17" t="s">
        <v>6</v>
      </c>
      <c r="B13" s="70" t="s">
        <v>32</v>
      </c>
      <c r="C13" s="70"/>
      <c r="D13" s="70"/>
      <c r="E13" s="70"/>
      <c r="F13" s="70"/>
      <c r="G13" s="70"/>
      <c r="H13" s="70"/>
      <c r="I13" s="70"/>
      <c r="J13" s="70"/>
      <c r="K13" s="119">
        <f>SUM(K6+K10)</f>
        <v>69904225</v>
      </c>
      <c r="L13" s="119">
        <f>SUM(L6+L10)</f>
        <v>53587817</v>
      </c>
      <c r="M13" s="119">
        <f>SUM(M6+M10)</f>
        <v>123492042</v>
      </c>
    </row>
    <row r="14" spans="1:13" ht="72" customHeight="1">
      <c r="A14" s="14"/>
      <c r="B14" s="144"/>
      <c r="C14" s="144"/>
      <c r="D14" s="144"/>
      <c r="E14" s="144"/>
      <c r="F14" s="144"/>
      <c r="G14" s="144"/>
      <c r="H14" s="144"/>
      <c r="I14" s="144"/>
      <c r="J14" s="144"/>
      <c r="K14" s="70"/>
      <c r="L14" s="70"/>
      <c r="M14" s="70"/>
    </row>
    <row r="15" spans="1:13" ht="13.5" customHeight="1">
      <c r="A15" s="147" t="s">
        <v>88</v>
      </c>
      <c r="B15" s="147"/>
      <c r="C15" s="147"/>
      <c r="D15" s="147"/>
      <c r="E15" s="147"/>
      <c r="F15" s="147"/>
      <c r="G15" s="7"/>
      <c r="H15" s="145"/>
      <c r="I15" s="145"/>
      <c r="J15" s="145"/>
      <c r="K15" s="30"/>
      <c r="L15" s="31"/>
      <c r="M15" s="5"/>
    </row>
    <row r="16" spans="1:13" ht="21" customHeight="1">
      <c r="A16" s="147"/>
      <c r="B16" s="147"/>
      <c r="C16" s="147"/>
      <c r="D16" s="147"/>
      <c r="E16" s="147"/>
      <c r="F16" s="147"/>
      <c r="G16" s="7"/>
      <c r="H16" s="7" t="s">
        <v>9</v>
      </c>
      <c r="I16" s="7"/>
      <c r="J16" s="8"/>
      <c r="K16" s="31" t="s">
        <v>10</v>
      </c>
      <c r="L16" s="31"/>
      <c r="M16" s="5"/>
    </row>
    <row r="17" spans="1:13" ht="11.25" customHeight="1">
      <c r="A17" s="147"/>
      <c r="B17" s="147"/>
      <c r="C17" s="147"/>
      <c r="D17" s="147"/>
      <c r="E17" s="147"/>
      <c r="F17" s="147"/>
      <c r="G17" s="7"/>
      <c r="H17" s="7"/>
      <c r="I17" s="7"/>
      <c r="J17" s="8"/>
      <c r="K17" s="31"/>
      <c r="L17" s="31"/>
      <c r="M17" s="5"/>
    </row>
    <row r="18" spans="1:13" ht="12.75" customHeight="1">
      <c r="A18" s="147"/>
      <c r="B18" s="147"/>
      <c r="C18" s="147"/>
      <c r="D18" s="147"/>
      <c r="E18" s="147"/>
      <c r="F18" s="147"/>
      <c r="G18" s="9" t="s">
        <v>23</v>
      </c>
      <c r="H18" s="145"/>
      <c r="I18" s="145"/>
      <c r="J18" s="145"/>
      <c r="K18" s="30"/>
      <c r="L18" s="31"/>
      <c r="M18" s="5"/>
    </row>
    <row r="19" spans="1:13" ht="23.25" customHeight="1">
      <c r="A19" s="147"/>
      <c r="B19" s="147"/>
      <c r="C19" s="147"/>
      <c r="D19" s="147"/>
      <c r="E19" s="147"/>
      <c r="F19" s="14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8" type="noConversion"/>
  <printOptions horizontalCentered="1"/>
  <pageMargins left="0" right="0" top="1" bottom="0.5" header="0.5" footer="0.5"/>
  <pageSetup paperSize="3" scale="92"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view="pageBreakPreview" zoomScaleNormal="70" zoomScaleSheetLayoutView="100" zoomScalePageLayoutView="90" workbookViewId="0">
      <pane xSplit="2" ySplit="6" topLeftCell="E91" activePane="bottomRight" state="frozen"/>
      <selection pane="topRight" activeCell="C1" sqref="C1"/>
      <selection pane="bottomLeft" activeCell="A7" sqref="A7"/>
      <selection pane="bottomRight" activeCell="I93" sqref="I93"/>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1" t="s">
        <v>14</v>
      </c>
      <c r="B3" s="161" t="s">
        <v>89</v>
      </c>
      <c r="C3" s="162" t="s">
        <v>25</v>
      </c>
      <c r="D3" s="151" t="s">
        <v>15</v>
      </c>
      <c r="E3" s="151" t="s">
        <v>16</v>
      </c>
      <c r="F3" s="151" t="s">
        <v>17</v>
      </c>
      <c r="G3" s="151" t="s">
        <v>18</v>
      </c>
      <c r="H3" s="151" t="s">
        <v>13</v>
      </c>
      <c r="I3" s="152" t="s">
        <v>0</v>
      </c>
      <c r="J3" s="153" t="s">
        <v>47</v>
      </c>
      <c r="K3" s="167" t="s">
        <v>103</v>
      </c>
      <c r="L3" s="155" t="s">
        <v>105</v>
      </c>
      <c r="M3" s="156"/>
      <c r="N3" s="156"/>
      <c r="O3" s="156"/>
      <c r="P3" s="157"/>
      <c r="Q3" s="158" t="s">
        <v>106</v>
      </c>
      <c r="R3" s="170" t="s">
        <v>107</v>
      </c>
      <c r="S3" s="171"/>
      <c r="T3" s="171"/>
      <c r="U3" s="171"/>
      <c r="V3" s="157"/>
      <c r="W3" s="158" t="s">
        <v>108</v>
      </c>
    </row>
    <row r="4" spans="1:23" s="78" customFormat="1" ht="21" customHeight="1">
      <c r="A4" s="151"/>
      <c r="B4" s="151"/>
      <c r="C4" s="162"/>
      <c r="D4" s="151"/>
      <c r="E4" s="151"/>
      <c r="F4" s="151"/>
      <c r="G4" s="151"/>
      <c r="H4" s="151"/>
      <c r="I4" s="152"/>
      <c r="J4" s="154"/>
      <c r="K4" s="168"/>
      <c r="L4" s="163" t="s">
        <v>24</v>
      </c>
      <c r="M4" s="164"/>
      <c r="N4" s="164"/>
      <c r="O4" s="165"/>
      <c r="P4" s="166"/>
      <c r="Q4" s="159"/>
      <c r="R4" s="163" t="s">
        <v>24</v>
      </c>
      <c r="S4" s="164"/>
      <c r="T4" s="164"/>
      <c r="U4" s="165"/>
      <c r="V4" s="166"/>
      <c r="W4" s="159"/>
    </row>
    <row r="5" spans="1:23" s="78" customFormat="1" ht="30" customHeight="1">
      <c r="A5" s="151"/>
      <c r="B5" s="151"/>
      <c r="C5" s="162"/>
      <c r="D5" s="151"/>
      <c r="E5" s="151"/>
      <c r="F5" s="151"/>
      <c r="G5" s="151"/>
      <c r="H5" s="151"/>
      <c r="I5" s="152"/>
      <c r="J5" s="154"/>
      <c r="K5" s="169"/>
      <c r="L5" s="72" t="s">
        <v>19</v>
      </c>
      <c r="M5" s="72" t="s">
        <v>20</v>
      </c>
      <c r="N5" s="71" t="s">
        <v>26</v>
      </c>
      <c r="O5" s="71" t="s">
        <v>21</v>
      </c>
      <c r="P5" s="71" t="s">
        <v>92</v>
      </c>
      <c r="Q5" s="160"/>
      <c r="R5" s="72" t="s">
        <v>19</v>
      </c>
      <c r="S5" s="72" t="s">
        <v>20</v>
      </c>
      <c r="T5" s="71" t="s">
        <v>26</v>
      </c>
      <c r="U5" s="90" t="s">
        <v>21</v>
      </c>
      <c r="V5" s="90" t="s">
        <v>92</v>
      </c>
      <c r="W5" s="160"/>
    </row>
    <row r="6" spans="1:23" s="83" customFormat="1">
      <c r="A6" s="80"/>
      <c r="B6" s="81"/>
      <c r="C6" s="81"/>
      <c r="D6" s="81"/>
      <c r="E6" s="81"/>
      <c r="F6" s="81"/>
      <c r="G6" s="81"/>
      <c r="H6" s="81"/>
      <c r="I6" s="112">
        <f>SUM(I7:I600)</f>
        <v>644819326</v>
      </c>
      <c r="J6" s="82"/>
      <c r="K6" s="125">
        <f>Q6+W6</f>
        <v>123492042</v>
      </c>
      <c r="L6" s="112">
        <f>SUM(L7:L600)</f>
        <v>17050277</v>
      </c>
      <c r="M6" s="112">
        <f>SUM(M7:M600)</f>
        <v>31728367</v>
      </c>
      <c r="N6" s="112">
        <f>SUM(N7:N600)</f>
        <v>415226</v>
      </c>
      <c r="O6" s="112">
        <f>SUM(O7:O600)</f>
        <v>19774254</v>
      </c>
      <c r="P6" s="112">
        <f>SUM(P7:P600)</f>
        <v>936101</v>
      </c>
      <c r="Q6" s="121">
        <f>SUM(L6:P6)</f>
        <v>69904225</v>
      </c>
      <c r="R6" s="113">
        <f>SUM(R7:R600)</f>
        <v>4500000</v>
      </c>
      <c r="S6" s="113">
        <f>SUM(S7:S600)</f>
        <v>0</v>
      </c>
      <c r="T6" s="113">
        <f>SUM(T7:T600)</f>
        <v>0</v>
      </c>
      <c r="U6" s="113">
        <f>SUM(U7:U600)</f>
        <v>48151716</v>
      </c>
      <c r="V6" s="113">
        <f>SUM(V7:V600)</f>
        <v>936101</v>
      </c>
      <c r="W6" s="124">
        <f>SUM(R6:V6)</f>
        <v>53587817</v>
      </c>
    </row>
    <row r="7" spans="1:23" s="63" customFormat="1" ht="12" customHeight="1">
      <c r="A7" s="69">
        <v>3</v>
      </c>
      <c r="B7" s="61" t="s">
        <v>120</v>
      </c>
      <c r="C7" s="61" t="s">
        <v>81</v>
      </c>
      <c r="D7" s="62">
        <v>24274</v>
      </c>
      <c r="E7" s="62">
        <v>45838</v>
      </c>
      <c r="F7" s="61" t="s">
        <v>121</v>
      </c>
      <c r="G7" s="61" t="s">
        <v>122</v>
      </c>
      <c r="H7" s="61" t="s">
        <v>123</v>
      </c>
      <c r="I7" s="127">
        <v>0</v>
      </c>
      <c r="J7" s="53" t="s">
        <v>35</v>
      </c>
      <c r="K7" s="123">
        <f t="shared" ref="K7:K70" si="0">Q7+W7</f>
        <v>0</v>
      </c>
      <c r="L7" s="127"/>
      <c r="M7" s="127"/>
      <c r="N7" s="127"/>
      <c r="O7" s="127"/>
      <c r="P7" s="127"/>
      <c r="Q7" s="121">
        <f t="shared" ref="Q7:Q70" si="1">SUM(L7:P7)</f>
        <v>0</v>
      </c>
      <c r="R7" s="127"/>
      <c r="S7" s="127"/>
      <c r="T7" s="127"/>
      <c r="U7" s="127"/>
      <c r="V7" s="127"/>
      <c r="W7" s="122">
        <f>SUM(R7:V7)</f>
        <v>0</v>
      </c>
    </row>
    <row r="8" spans="1:23" s="64" customFormat="1" ht="38.25">
      <c r="A8" s="69">
        <v>5</v>
      </c>
      <c r="B8" s="16" t="s">
        <v>124</v>
      </c>
      <c r="C8" s="61" t="s">
        <v>61</v>
      </c>
      <c r="D8" s="56">
        <v>41640</v>
      </c>
      <c r="E8" s="56">
        <v>44012</v>
      </c>
      <c r="F8" s="16" t="s">
        <v>125</v>
      </c>
      <c r="G8" s="16" t="s">
        <v>126</v>
      </c>
      <c r="H8" s="54" t="s">
        <v>123</v>
      </c>
      <c r="I8" s="127">
        <f>242538-25000</f>
        <v>217538</v>
      </c>
      <c r="J8" s="55" t="s">
        <v>35</v>
      </c>
      <c r="K8" s="123">
        <f t="shared" si="0"/>
        <v>190226</v>
      </c>
      <c r="L8" s="127"/>
      <c r="M8" s="127"/>
      <c r="N8" s="127">
        <v>165226</v>
      </c>
      <c r="O8" s="127">
        <v>25000</v>
      </c>
      <c r="P8" s="127"/>
      <c r="Q8" s="121">
        <f t="shared" si="1"/>
        <v>190226</v>
      </c>
      <c r="R8" s="127"/>
      <c r="S8" s="127"/>
      <c r="T8" s="127"/>
      <c r="U8" s="127"/>
      <c r="V8" s="127"/>
      <c r="W8" s="122">
        <f t="shared" ref="W8:W71" si="2">SUM(R8:V8)</f>
        <v>0</v>
      </c>
    </row>
    <row r="9" spans="1:23" s="64" customFormat="1" ht="25.5">
      <c r="A9" s="69">
        <v>6</v>
      </c>
      <c r="B9" s="16" t="s">
        <v>127</v>
      </c>
      <c r="C9" s="61" t="s">
        <v>85</v>
      </c>
      <c r="D9" s="56">
        <v>41640</v>
      </c>
      <c r="E9" s="56">
        <v>44012</v>
      </c>
      <c r="F9" s="16" t="s">
        <v>128</v>
      </c>
      <c r="G9" s="16" t="s">
        <v>129</v>
      </c>
      <c r="H9" s="54" t="s">
        <v>123</v>
      </c>
      <c r="I9" s="127">
        <f>21786999-1872202</f>
        <v>19914797</v>
      </c>
      <c r="J9" s="55" t="s">
        <v>35</v>
      </c>
      <c r="K9" s="123">
        <f t="shared" si="0"/>
        <v>1872202</v>
      </c>
      <c r="L9" s="127"/>
      <c r="M9" s="127"/>
      <c r="N9" s="127"/>
      <c r="O9" s="127"/>
      <c r="P9" s="127">
        <v>936101</v>
      </c>
      <c r="Q9" s="121">
        <f t="shared" si="1"/>
        <v>936101</v>
      </c>
      <c r="R9" s="127"/>
      <c r="S9" s="127"/>
      <c r="T9" s="127"/>
      <c r="U9" s="127"/>
      <c r="V9" s="127">
        <v>936101</v>
      </c>
      <c r="W9" s="122">
        <f t="shared" si="2"/>
        <v>936101</v>
      </c>
    </row>
    <row r="10" spans="1:23" s="64" customFormat="1">
      <c r="A10" s="132">
        <v>7</v>
      </c>
      <c r="B10" s="128" t="s">
        <v>130</v>
      </c>
      <c r="C10" s="128" t="s">
        <v>68</v>
      </c>
      <c r="D10" s="131">
        <v>38167</v>
      </c>
      <c r="E10" s="131">
        <v>44742</v>
      </c>
      <c r="F10" s="128" t="s">
        <v>121</v>
      </c>
      <c r="G10" s="128" t="s">
        <v>131</v>
      </c>
      <c r="H10" s="128" t="s">
        <v>123</v>
      </c>
      <c r="I10" s="130">
        <v>21120833</v>
      </c>
      <c r="J10" s="129" t="s">
        <v>35</v>
      </c>
      <c r="K10" s="133">
        <f t="shared" si="0"/>
        <v>1317884</v>
      </c>
      <c r="L10" s="130"/>
      <c r="M10" s="130"/>
      <c r="N10" s="130"/>
      <c r="O10" s="130">
        <v>658942</v>
      </c>
      <c r="P10" s="130"/>
      <c r="Q10" s="133">
        <f t="shared" si="1"/>
        <v>658942</v>
      </c>
      <c r="R10" s="130"/>
      <c r="S10" s="130"/>
      <c r="T10" s="130"/>
      <c r="U10" s="130">
        <v>658942</v>
      </c>
      <c r="V10" s="130"/>
      <c r="W10" s="133">
        <f t="shared" si="2"/>
        <v>658942</v>
      </c>
    </row>
    <row r="11" spans="1:23" s="64" customFormat="1">
      <c r="A11" s="132">
        <v>8</v>
      </c>
      <c r="B11" s="128" t="s">
        <v>132</v>
      </c>
      <c r="C11" s="128" t="s">
        <v>68</v>
      </c>
      <c r="D11" s="131">
        <v>38167</v>
      </c>
      <c r="E11" s="131">
        <v>44742</v>
      </c>
      <c r="F11" s="128" t="s">
        <v>121</v>
      </c>
      <c r="G11" s="128" t="s">
        <v>131</v>
      </c>
      <c r="H11" s="128" t="s">
        <v>123</v>
      </c>
      <c r="I11" s="130">
        <v>10654015</v>
      </c>
      <c r="J11" s="129" t="s">
        <v>35</v>
      </c>
      <c r="K11" s="133">
        <f t="shared" si="0"/>
        <v>665616</v>
      </c>
      <c r="L11" s="130"/>
      <c r="M11" s="130"/>
      <c r="N11" s="130"/>
      <c r="O11" s="130">
        <v>332808</v>
      </c>
      <c r="P11" s="130"/>
      <c r="Q11" s="133">
        <f t="shared" si="1"/>
        <v>332808</v>
      </c>
      <c r="R11" s="130"/>
      <c r="S11" s="130"/>
      <c r="T11" s="130"/>
      <c r="U11" s="130">
        <v>332808</v>
      </c>
      <c r="V11" s="130"/>
      <c r="W11" s="133">
        <f t="shared" si="2"/>
        <v>332808</v>
      </c>
    </row>
    <row r="12" spans="1:23" s="64" customFormat="1">
      <c r="A12" s="132">
        <v>10</v>
      </c>
      <c r="B12" s="128" t="s">
        <v>133</v>
      </c>
      <c r="C12" s="128" t="s">
        <v>68</v>
      </c>
      <c r="D12" s="131">
        <v>38167</v>
      </c>
      <c r="E12" s="131">
        <v>44012</v>
      </c>
      <c r="F12" s="128" t="s">
        <v>121</v>
      </c>
      <c r="G12" s="128" t="s">
        <v>131</v>
      </c>
      <c r="H12" s="128" t="s">
        <v>123</v>
      </c>
      <c r="I12" s="130">
        <v>1256433</v>
      </c>
      <c r="J12" s="129" t="s">
        <v>35</v>
      </c>
      <c r="K12" s="133">
        <f t="shared" si="0"/>
        <v>0</v>
      </c>
      <c r="L12" s="130"/>
      <c r="M12" s="130"/>
      <c r="N12" s="130"/>
      <c r="O12" s="130"/>
      <c r="P12" s="130"/>
      <c r="Q12" s="133">
        <f t="shared" si="1"/>
        <v>0</v>
      </c>
      <c r="R12" s="130"/>
      <c r="S12" s="130"/>
      <c r="T12" s="130"/>
      <c r="U12" s="130"/>
      <c r="V12" s="130"/>
      <c r="W12" s="133">
        <f t="shared" si="2"/>
        <v>0</v>
      </c>
    </row>
    <row r="13" spans="1:23" s="64" customFormat="1" ht="76.5">
      <c r="A13" s="69">
        <v>14</v>
      </c>
      <c r="B13" s="57" t="s">
        <v>134</v>
      </c>
      <c r="C13" s="61" t="s">
        <v>59</v>
      </c>
      <c r="D13" s="56">
        <v>41640</v>
      </c>
      <c r="E13" s="56">
        <v>44012</v>
      </c>
      <c r="F13" s="57" t="s">
        <v>135</v>
      </c>
      <c r="G13" s="54" t="s">
        <v>136</v>
      </c>
      <c r="H13" s="54" t="s">
        <v>137</v>
      </c>
      <c r="I13" s="127">
        <f>1037105-211680</f>
        <v>825425</v>
      </c>
      <c r="J13" s="55" t="s">
        <v>35</v>
      </c>
      <c r="K13" s="123">
        <f t="shared" si="0"/>
        <v>226498</v>
      </c>
      <c r="L13" s="127"/>
      <c r="M13" s="127"/>
      <c r="N13" s="127"/>
      <c r="O13" s="127">
        <v>113249</v>
      </c>
      <c r="P13" s="127"/>
      <c r="Q13" s="121">
        <f t="shared" si="1"/>
        <v>113249</v>
      </c>
      <c r="R13" s="127"/>
      <c r="S13" s="127"/>
      <c r="T13" s="127"/>
      <c r="U13" s="127">
        <v>113249</v>
      </c>
      <c r="V13" s="127"/>
      <c r="W13" s="122">
        <f t="shared" si="2"/>
        <v>113249</v>
      </c>
    </row>
    <row r="14" spans="1:23" s="64" customFormat="1" ht="25.5">
      <c r="A14" s="69">
        <v>17</v>
      </c>
      <c r="B14" s="57" t="s">
        <v>138</v>
      </c>
      <c r="C14" s="61" t="s">
        <v>49</v>
      </c>
      <c r="D14" s="56">
        <v>38991</v>
      </c>
      <c r="E14" s="56">
        <v>49960</v>
      </c>
      <c r="F14" s="57" t="s">
        <v>139</v>
      </c>
      <c r="G14" s="54" t="s">
        <v>140</v>
      </c>
      <c r="H14" s="54" t="s">
        <v>137</v>
      </c>
      <c r="I14" s="127">
        <v>11748071</v>
      </c>
      <c r="J14" s="55" t="s">
        <v>35</v>
      </c>
      <c r="K14" s="123">
        <f t="shared" si="0"/>
        <v>1598793</v>
      </c>
      <c r="L14" s="127"/>
      <c r="M14" s="127">
        <v>682978</v>
      </c>
      <c r="N14" s="127"/>
      <c r="O14" s="127"/>
      <c r="P14" s="127"/>
      <c r="Q14" s="121">
        <f t="shared" si="1"/>
        <v>682978</v>
      </c>
      <c r="R14" s="127"/>
      <c r="S14" s="127"/>
      <c r="T14" s="127"/>
      <c r="U14" s="127">
        <v>915815</v>
      </c>
      <c r="V14" s="127"/>
      <c r="W14" s="122">
        <f t="shared" si="2"/>
        <v>915815</v>
      </c>
    </row>
    <row r="15" spans="1:23" s="64" customFormat="1" ht="25.5">
      <c r="A15" s="69">
        <v>18</v>
      </c>
      <c r="B15" s="57" t="s">
        <v>141</v>
      </c>
      <c r="C15" s="61" t="s">
        <v>49</v>
      </c>
      <c r="D15" s="56">
        <v>40452</v>
      </c>
      <c r="E15" s="56">
        <v>51380</v>
      </c>
      <c r="F15" s="57" t="s">
        <v>142</v>
      </c>
      <c r="G15" s="54" t="s">
        <v>143</v>
      </c>
      <c r="H15" s="54" t="s">
        <v>137</v>
      </c>
      <c r="I15" s="127">
        <v>16264055</v>
      </c>
      <c r="J15" s="55" t="s">
        <v>35</v>
      </c>
      <c r="K15" s="123">
        <f t="shared" si="0"/>
        <v>891615</v>
      </c>
      <c r="L15" s="127"/>
      <c r="M15" s="127">
        <v>318645</v>
      </c>
      <c r="N15" s="127"/>
      <c r="O15" s="127"/>
      <c r="P15" s="127"/>
      <c r="Q15" s="121">
        <f t="shared" si="1"/>
        <v>318645</v>
      </c>
      <c r="R15" s="127"/>
      <c r="S15" s="127"/>
      <c r="T15" s="127"/>
      <c r="U15" s="127">
        <v>572970</v>
      </c>
      <c r="V15" s="127"/>
      <c r="W15" s="122">
        <f t="shared" si="2"/>
        <v>572970</v>
      </c>
    </row>
    <row r="16" spans="1:23" s="64" customFormat="1" ht="38.25">
      <c r="A16" s="69">
        <v>19</v>
      </c>
      <c r="B16" s="57" t="s">
        <v>144</v>
      </c>
      <c r="C16" s="61" t="s">
        <v>49</v>
      </c>
      <c r="D16" s="56">
        <v>38991</v>
      </c>
      <c r="E16" s="56">
        <v>49960</v>
      </c>
      <c r="F16" s="57" t="s">
        <v>145</v>
      </c>
      <c r="G16" s="54" t="s">
        <v>146</v>
      </c>
      <c r="H16" s="54" t="s">
        <v>137</v>
      </c>
      <c r="I16" s="127">
        <v>0</v>
      </c>
      <c r="J16" s="55" t="s">
        <v>35</v>
      </c>
      <c r="K16" s="123">
        <f t="shared" si="0"/>
        <v>0</v>
      </c>
      <c r="L16" s="127"/>
      <c r="M16" s="127"/>
      <c r="N16" s="127"/>
      <c r="O16" s="127"/>
      <c r="P16" s="127"/>
      <c r="Q16" s="121">
        <f t="shared" si="1"/>
        <v>0</v>
      </c>
      <c r="R16" s="127"/>
      <c r="S16" s="127"/>
      <c r="T16" s="127"/>
      <c r="U16" s="127"/>
      <c r="V16" s="127"/>
      <c r="W16" s="122">
        <f t="shared" si="2"/>
        <v>0</v>
      </c>
    </row>
    <row r="17" spans="1:23" s="64" customFormat="1" ht="38.25">
      <c r="A17" s="69">
        <v>20</v>
      </c>
      <c r="B17" s="57" t="s">
        <v>147</v>
      </c>
      <c r="C17" s="61" t="s">
        <v>49</v>
      </c>
      <c r="D17" s="56">
        <v>38991</v>
      </c>
      <c r="E17" s="56">
        <v>49960</v>
      </c>
      <c r="F17" s="57" t="s">
        <v>145</v>
      </c>
      <c r="G17" s="54" t="s">
        <v>146</v>
      </c>
      <c r="H17" s="54" t="s">
        <v>137</v>
      </c>
      <c r="I17" s="127">
        <v>704111</v>
      </c>
      <c r="J17" s="55" t="s">
        <v>35</v>
      </c>
      <c r="K17" s="123">
        <f t="shared" si="0"/>
        <v>0</v>
      </c>
      <c r="L17" s="127"/>
      <c r="M17" s="127"/>
      <c r="N17" s="127"/>
      <c r="O17" s="127"/>
      <c r="P17" s="127"/>
      <c r="Q17" s="121">
        <f t="shared" si="1"/>
        <v>0</v>
      </c>
      <c r="R17" s="127"/>
      <c r="S17" s="127"/>
      <c r="T17" s="127"/>
      <c r="U17" s="127"/>
      <c r="V17" s="127"/>
      <c r="W17" s="122">
        <f t="shared" si="2"/>
        <v>0</v>
      </c>
    </row>
    <row r="18" spans="1:23" s="64" customFormat="1" ht="38.25">
      <c r="A18" s="69">
        <v>21</v>
      </c>
      <c r="B18" s="57" t="s">
        <v>148</v>
      </c>
      <c r="C18" s="61" t="s">
        <v>49</v>
      </c>
      <c r="D18" s="56">
        <v>40452</v>
      </c>
      <c r="E18" s="56">
        <v>51380</v>
      </c>
      <c r="F18" s="57" t="s">
        <v>145</v>
      </c>
      <c r="G18" s="54" t="s">
        <v>149</v>
      </c>
      <c r="H18" s="54" t="s">
        <v>137</v>
      </c>
      <c r="I18" s="127">
        <v>13623</v>
      </c>
      <c r="J18" s="55" t="s">
        <v>35</v>
      </c>
      <c r="K18" s="123">
        <f t="shared" si="0"/>
        <v>0</v>
      </c>
      <c r="L18" s="127"/>
      <c r="M18" s="127"/>
      <c r="N18" s="127"/>
      <c r="O18" s="127"/>
      <c r="P18" s="127"/>
      <c r="Q18" s="121">
        <f t="shared" si="1"/>
        <v>0</v>
      </c>
      <c r="R18" s="127"/>
      <c r="S18" s="127"/>
      <c r="T18" s="127"/>
      <c r="U18" s="127"/>
      <c r="V18" s="127"/>
      <c r="W18" s="122">
        <f t="shared" si="2"/>
        <v>0</v>
      </c>
    </row>
    <row r="19" spans="1:23" s="64" customFormat="1" ht="38.25">
      <c r="A19" s="69">
        <v>23</v>
      </c>
      <c r="B19" s="57" t="s">
        <v>150</v>
      </c>
      <c r="C19" s="61" t="s">
        <v>53</v>
      </c>
      <c r="D19" s="56">
        <v>38991</v>
      </c>
      <c r="E19" s="56">
        <v>49960</v>
      </c>
      <c r="F19" s="57" t="s">
        <v>145</v>
      </c>
      <c r="G19" s="54" t="s">
        <v>151</v>
      </c>
      <c r="H19" s="54" t="s">
        <v>137</v>
      </c>
      <c r="I19" s="127">
        <v>72500</v>
      </c>
      <c r="J19" s="55" t="s">
        <v>35</v>
      </c>
      <c r="K19" s="123">
        <f t="shared" si="0"/>
        <v>5500</v>
      </c>
      <c r="L19" s="127"/>
      <c r="M19" s="127"/>
      <c r="N19" s="127"/>
      <c r="O19" s="127">
        <v>5500</v>
      </c>
      <c r="P19" s="127"/>
      <c r="Q19" s="121">
        <f t="shared" si="1"/>
        <v>5500</v>
      </c>
      <c r="R19" s="127"/>
      <c r="S19" s="127"/>
      <c r="T19" s="127"/>
      <c r="U19" s="127"/>
      <c r="V19" s="127"/>
      <c r="W19" s="122">
        <f t="shared" si="2"/>
        <v>0</v>
      </c>
    </row>
    <row r="20" spans="1:23" s="64" customFormat="1" ht="38.25">
      <c r="A20" s="69">
        <v>24</v>
      </c>
      <c r="B20" s="57" t="s">
        <v>152</v>
      </c>
      <c r="C20" s="61" t="s">
        <v>53</v>
      </c>
      <c r="D20" s="56">
        <v>40452</v>
      </c>
      <c r="E20" s="56">
        <v>51380</v>
      </c>
      <c r="F20" s="57" t="s">
        <v>145</v>
      </c>
      <c r="G20" s="54" t="s">
        <v>151</v>
      </c>
      <c r="H20" s="54" t="s">
        <v>137</v>
      </c>
      <c r="I20" s="127">
        <v>161200</v>
      </c>
      <c r="J20" s="55" t="s">
        <v>35</v>
      </c>
      <c r="K20" s="123">
        <f t="shared" si="0"/>
        <v>5500</v>
      </c>
      <c r="L20" s="127"/>
      <c r="M20" s="127"/>
      <c r="N20" s="127"/>
      <c r="O20" s="127">
        <v>5500</v>
      </c>
      <c r="P20" s="127"/>
      <c r="Q20" s="121">
        <f t="shared" si="1"/>
        <v>5500</v>
      </c>
      <c r="R20" s="127"/>
      <c r="S20" s="127"/>
      <c r="T20" s="127"/>
      <c r="U20" s="127"/>
      <c r="V20" s="127"/>
      <c r="W20" s="122">
        <f t="shared" si="2"/>
        <v>0</v>
      </c>
    </row>
    <row r="21" spans="1:23" s="64" customFormat="1" ht="25.5">
      <c r="A21" s="69">
        <v>25</v>
      </c>
      <c r="B21" s="57" t="s">
        <v>153</v>
      </c>
      <c r="C21" s="61" t="s">
        <v>57</v>
      </c>
      <c r="D21" s="56">
        <v>40606</v>
      </c>
      <c r="E21" s="56">
        <v>45473</v>
      </c>
      <c r="F21" s="57" t="s">
        <v>154</v>
      </c>
      <c r="G21" s="54" t="s">
        <v>155</v>
      </c>
      <c r="H21" s="54" t="s">
        <v>137</v>
      </c>
      <c r="I21" s="127">
        <v>0</v>
      </c>
      <c r="J21" s="55" t="s">
        <v>35</v>
      </c>
      <c r="K21" s="123">
        <f t="shared" si="0"/>
        <v>0</v>
      </c>
      <c r="L21" s="127"/>
      <c r="M21" s="127"/>
      <c r="N21" s="127"/>
      <c r="O21" s="127"/>
      <c r="P21" s="127"/>
      <c r="Q21" s="121">
        <f t="shared" si="1"/>
        <v>0</v>
      </c>
      <c r="R21" s="127"/>
      <c r="S21" s="127"/>
      <c r="T21" s="127"/>
      <c r="U21" s="127"/>
      <c r="V21" s="127"/>
      <c r="W21" s="122">
        <f t="shared" si="2"/>
        <v>0</v>
      </c>
    </row>
    <row r="22" spans="1:23" s="64" customFormat="1" ht="25.5">
      <c r="A22" s="69">
        <v>30</v>
      </c>
      <c r="B22" s="57" t="s">
        <v>156</v>
      </c>
      <c r="C22" s="61" t="s">
        <v>55</v>
      </c>
      <c r="D22" s="56">
        <v>40674</v>
      </c>
      <c r="E22" s="56">
        <v>41080</v>
      </c>
      <c r="F22" s="57" t="s">
        <v>157</v>
      </c>
      <c r="G22" s="54" t="s">
        <v>158</v>
      </c>
      <c r="H22" s="54" t="s">
        <v>137</v>
      </c>
      <c r="I22" s="127">
        <v>0</v>
      </c>
      <c r="J22" s="55" t="s">
        <v>45</v>
      </c>
      <c r="K22" s="123">
        <f t="shared" si="0"/>
        <v>0</v>
      </c>
      <c r="L22" s="127"/>
      <c r="M22" s="127"/>
      <c r="N22" s="127"/>
      <c r="O22" s="127"/>
      <c r="P22" s="127"/>
      <c r="Q22" s="121">
        <f t="shared" si="1"/>
        <v>0</v>
      </c>
      <c r="R22" s="127"/>
      <c r="S22" s="127"/>
      <c r="T22" s="127"/>
      <c r="U22" s="127"/>
      <c r="V22" s="127"/>
      <c r="W22" s="122">
        <f t="shared" si="2"/>
        <v>0</v>
      </c>
    </row>
    <row r="23" spans="1:23" s="64" customFormat="1" ht="76.5">
      <c r="A23" s="69">
        <v>54</v>
      </c>
      <c r="B23" s="57" t="s">
        <v>159</v>
      </c>
      <c r="C23" s="61" t="s">
        <v>59</v>
      </c>
      <c r="D23" s="56">
        <v>41640</v>
      </c>
      <c r="E23" s="56">
        <v>44012</v>
      </c>
      <c r="F23" s="57" t="s">
        <v>128</v>
      </c>
      <c r="G23" s="54" t="s">
        <v>160</v>
      </c>
      <c r="H23" s="54" t="s">
        <v>161</v>
      </c>
      <c r="I23" s="127">
        <f>5356489-1192294</f>
        <v>4164195</v>
      </c>
      <c r="J23" s="55" t="s">
        <v>35</v>
      </c>
      <c r="K23" s="123">
        <f t="shared" si="0"/>
        <v>1192294</v>
      </c>
      <c r="L23" s="127"/>
      <c r="M23" s="127"/>
      <c r="N23" s="127"/>
      <c r="O23" s="127">
        <v>596147</v>
      </c>
      <c r="P23" s="127"/>
      <c r="Q23" s="121">
        <f t="shared" si="1"/>
        <v>596147</v>
      </c>
      <c r="R23" s="127"/>
      <c r="S23" s="127"/>
      <c r="T23" s="127"/>
      <c r="U23" s="127">
        <v>596147</v>
      </c>
      <c r="V23" s="127"/>
      <c r="W23" s="122">
        <f t="shared" si="2"/>
        <v>596147</v>
      </c>
    </row>
    <row r="24" spans="1:23" s="64" customFormat="1" ht="38.25">
      <c r="A24" s="69">
        <v>60</v>
      </c>
      <c r="B24" s="57" t="s">
        <v>162</v>
      </c>
      <c r="C24" s="61" t="s">
        <v>29</v>
      </c>
      <c r="D24" s="56">
        <v>34686</v>
      </c>
      <c r="E24" s="56">
        <v>44012</v>
      </c>
      <c r="F24" s="57" t="s">
        <v>163</v>
      </c>
      <c r="G24" s="54" t="s">
        <v>164</v>
      </c>
      <c r="H24" s="54" t="s">
        <v>161</v>
      </c>
      <c r="I24" s="127">
        <v>13500</v>
      </c>
      <c r="J24" s="55" t="s">
        <v>35</v>
      </c>
      <c r="K24" s="123">
        <f t="shared" si="0"/>
        <v>13500</v>
      </c>
      <c r="L24" s="127">
        <v>13500</v>
      </c>
      <c r="M24" s="127"/>
      <c r="N24" s="127"/>
      <c r="O24" s="127"/>
      <c r="P24" s="127"/>
      <c r="Q24" s="121">
        <f t="shared" si="1"/>
        <v>13500</v>
      </c>
      <c r="R24" s="127"/>
      <c r="S24" s="127"/>
      <c r="T24" s="127"/>
      <c r="U24" s="127"/>
      <c r="V24" s="127"/>
      <c r="W24" s="122">
        <f t="shared" si="2"/>
        <v>0</v>
      </c>
    </row>
    <row r="25" spans="1:23" s="64" customFormat="1" ht="38.25">
      <c r="A25" s="69">
        <v>61</v>
      </c>
      <c r="B25" s="57" t="s">
        <v>165</v>
      </c>
      <c r="C25" s="61" t="s">
        <v>29</v>
      </c>
      <c r="D25" s="56">
        <v>34800</v>
      </c>
      <c r="E25" s="56">
        <v>47948</v>
      </c>
      <c r="F25" s="57" t="s">
        <v>166</v>
      </c>
      <c r="G25" s="54" t="s">
        <v>167</v>
      </c>
      <c r="H25" s="54" t="s">
        <v>161</v>
      </c>
      <c r="I25" s="127">
        <v>25000</v>
      </c>
      <c r="J25" s="55" t="s">
        <v>35</v>
      </c>
      <c r="K25" s="123">
        <f t="shared" si="0"/>
        <v>25000</v>
      </c>
      <c r="L25" s="127">
        <v>25000</v>
      </c>
      <c r="M25" s="127"/>
      <c r="N25" s="127"/>
      <c r="O25" s="127"/>
      <c r="P25" s="127"/>
      <c r="Q25" s="121">
        <f t="shared" si="1"/>
        <v>25000</v>
      </c>
      <c r="R25" s="127"/>
      <c r="S25" s="127"/>
      <c r="T25" s="127"/>
      <c r="U25" s="127"/>
      <c r="V25" s="127"/>
      <c r="W25" s="122">
        <f t="shared" si="2"/>
        <v>0</v>
      </c>
    </row>
    <row r="26" spans="1:23" s="64" customFormat="1" ht="25.5">
      <c r="A26" s="69">
        <v>66</v>
      </c>
      <c r="B26" s="57" t="s">
        <v>168</v>
      </c>
      <c r="C26" s="61" t="s">
        <v>49</v>
      </c>
      <c r="D26" s="56">
        <v>39030</v>
      </c>
      <c r="E26" s="56">
        <v>44440</v>
      </c>
      <c r="F26" s="57" t="s">
        <v>142</v>
      </c>
      <c r="G26" s="54" t="s">
        <v>169</v>
      </c>
      <c r="H26" s="54" t="s">
        <v>161</v>
      </c>
      <c r="I26" s="127">
        <v>9669553</v>
      </c>
      <c r="J26" s="55" t="s">
        <v>35</v>
      </c>
      <c r="K26" s="123">
        <f t="shared" si="0"/>
        <v>5463655</v>
      </c>
      <c r="L26" s="127"/>
      <c r="M26" s="127">
        <v>1257949</v>
      </c>
      <c r="N26" s="127"/>
      <c r="O26" s="127"/>
      <c r="P26" s="127"/>
      <c r="Q26" s="121">
        <f t="shared" si="1"/>
        <v>1257949</v>
      </c>
      <c r="R26" s="127"/>
      <c r="S26" s="127"/>
      <c r="T26" s="127"/>
      <c r="U26" s="127">
        <v>4205706</v>
      </c>
      <c r="V26" s="127"/>
      <c r="W26" s="122">
        <f t="shared" si="2"/>
        <v>4205706</v>
      </c>
    </row>
    <row r="27" spans="1:23" s="64" customFormat="1" ht="25.5">
      <c r="A27" s="69">
        <v>67</v>
      </c>
      <c r="B27" s="57" t="s">
        <v>170</v>
      </c>
      <c r="C27" s="61" t="s">
        <v>49</v>
      </c>
      <c r="D27" s="56">
        <v>39939</v>
      </c>
      <c r="E27" s="56">
        <v>44075</v>
      </c>
      <c r="F27" s="57" t="s">
        <v>142</v>
      </c>
      <c r="G27" s="54" t="s">
        <v>171</v>
      </c>
      <c r="H27" s="54" t="s">
        <v>161</v>
      </c>
      <c r="I27" s="127">
        <v>13290600</v>
      </c>
      <c r="J27" s="55" t="s">
        <v>35</v>
      </c>
      <c r="K27" s="123">
        <f t="shared" si="0"/>
        <v>13290600</v>
      </c>
      <c r="L27" s="127"/>
      <c r="M27" s="127">
        <v>6520200</v>
      </c>
      <c r="N27" s="127"/>
      <c r="O27" s="127"/>
      <c r="P27" s="127"/>
      <c r="Q27" s="121">
        <f t="shared" si="1"/>
        <v>6520200</v>
      </c>
      <c r="R27" s="127"/>
      <c r="S27" s="127"/>
      <c r="T27" s="127"/>
      <c r="U27" s="127">
        <v>6770400</v>
      </c>
      <c r="V27" s="127"/>
      <c r="W27" s="122">
        <f t="shared" si="2"/>
        <v>6770400</v>
      </c>
    </row>
    <row r="28" spans="1:23" s="64" customFormat="1" ht="38.25">
      <c r="A28" s="69">
        <v>68</v>
      </c>
      <c r="B28" s="57" t="s">
        <v>172</v>
      </c>
      <c r="C28" s="61" t="s">
        <v>49</v>
      </c>
      <c r="D28" s="56">
        <v>32509</v>
      </c>
      <c r="E28" s="56">
        <v>44012</v>
      </c>
      <c r="F28" s="57" t="s">
        <v>145</v>
      </c>
      <c r="G28" s="54" t="s">
        <v>146</v>
      </c>
      <c r="H28" s="54" t="s">
        <v>161</v>
      </c>
      <c r="I28" s="127">
        <v>50623</v>
      </c>
      <c r="J28" s="55" t="s">
        <v>35</v>
      </c>
      <c r="K28" s="123">
        <f t="shared" si="0"/>
        <v>0</v>
      </c>
      <c r="L28" s="127"/>
      <c r="M28" s="127"/>
      <c r="N28" s="127"/>
      <c r="O28" s="127"/>
      <c r="P28" s="127"/>
      <c r="Q28" s="121">
        <f t="shared" si="1"/>
        <v>0</v>
      </c>
      <c r="R28" s="127"/>
      <c r="S28" s="127"/>
      <c r="T28" s="127"/>
      <c r="U28" s="127"/>
      <c r="V28" s="127"/>
      <c r="W28" s="122">
        <f t="shared" si="2"/>
        <v>0</v>
      </c>
    </row>
    <row r="29" spans="1:23" s="64" customFormat="1" ht="38.25">
      <c r="A29" s="69">
        <v>70</v>
      </c>
      <c r="B29" s="57" t="s">
        <v>173</v>
      </c>
      <c r="C29" s="61" t="s">
        <v>49</v>
      </c>
      <c r="D29" s="56">
        <v>37628</v>
      </c>
      <c r="E29" s="56">
        <v>44012</v>
      </c>
      <c r="F29" s="57" t="s">
        <v>145</v>
      </c>
      <c r="G29" s="54" t="s">
        <v>146</v>
      </c>
      <c r="H29" s="54" t="s">
        <v>161</v>
      </c>
      <c r="I29" s="127">
        <v>10159</v>
      </c>
      <c r="J29" s="55" t="s">
        <v>35</v>
      </c>
      <c r="K29" s="123">
        <f t="shared" si="0"/>
        <v>0</v>
      </c>
      <c r="L29" s="127"/>
      <c r="M29" s="127"/>
      <c r="N29" s="127"/>
      <c r="O29" s="127"/>
      <c r="P29" s="127"/>
      <c r="Q29" s="121">
        <f t="shared" si="1"/>
        <v>0</v>
      </c>
      <c r="R29" s="127"/>
      <c r="S29" s="127"/>
      <c r="T29" s="127"/>
      <c r="U29" s="127"/>
      <c r="V29" s="127"/>
      <c r="W29" s="122">
        <f t="shared" si="2"/>
        <v>0</v>
      </c>
    </row>
    <row r="30" spans="1:23" s="64" customFormat="1" ht="38.25">
      <c r="A30" s="69">
        <v>71</v>
      </c>
      <c r="B30" s="57" t="s">
        <v>174</v>
      </c>
      <c r="C30" s="61" t="s">
        <v>49</v>
      </c>
      <c r="D30" s="56">
        <v>38377</v>
      </c>
      <c r="E30" s="56">
        <v>44012</v>
      </c>
      <c r="F30" s="57" t="s">
        <v>145</v>
      </c>
      <c r="G30" s="54" t="s">
        <v>175</v>
      </c>
      <c r="H30" s="54" t="s">
        <v>161</v>
      </c>
      <c r="I30" s="127">
        <v>441</v>
      </c>
      <c r="J30" s="55" t="s">
        <v>35</v>
      </c>
      <c r="K30" s="123">
        <f t="shared" si="0"/>
        <v>0</v>
      </c>
      <c r="L30" s="127"/>
      <c r="M30" s="127"/>
      <c r="N30" s="127"/>
      <c r="O30" s="127"/>
      <c r="P30" s="127"/>
      <c r="Q30" s="121">
        <f t="shared" si="1"/>
        <v>0</v>
      </c>
      <c r="R30" s="127"/>
      <c r="S30" s="127"/>
      <c r="T30" s="127"/>
      <c r="U30" s="127"/>
      <c r="V30" s="127"/>
      <c r="W30" s="122">
        <f t="shared" si="2"/>
        <v>0</v>
      </c>
    </row>
    <row r="31" spans="1:23" s="64" customFormat="1" ht="38.25">
      <c r="A31" s="69">
        <v>72</v>
      </c>
      <c r="B31" s="57" t="s">
        <v>176</v>
      </c>
      <c r="C31" s="61" t="s">
        <v>49</v>
      </c>
      <c r="D31" s="56">
        <v>39030</v>
      </c>
      <c r="E31" s="56">
        <v>44012</v>
      </c>
      <c r="F31" s="57" t="s">
        <v>145</v>
      </c>
      <c r="G31" s="54" t="s">
        <v>146</v>
      </c>
      <c r="H31" s="54" t="s">
        <v>161</v>
      </c>
      <c r="I31" s="127">
        <v>917824</v>
      </c>
      <c r="J31" s="55" t="s">
        <v>35</v>
      </c>
      <c r="K31" s="123">
        <f t="shared" si="0"/>
        <v>0</v>
      </c>
      <c r="L31" s="127"/>
      <c r="M31" s="127"/>
      <c r="N31" s="127"/>
      <c r="O31" s="127"/>
      <c r="P31" s="127"/>
      <c r="Q31" s="121">
        <f t="shared" si="1"/>
        <v>0</v>
      </c>
      <c r="R31" s="127"/>
      <c r="S31" s="127"/>
      <c r="T31" s="127"/>
      <c r="U31" s="127"/>
      <c r="V31" s="127"/>
      <c r="W31" s="122">
        <f t="shared" si="2"/>
        <v>0</v>
      </c>
    </row>
    <row r="32" spans="1:23" s="64" customFormat="1" ht="38.25">
      <c r="A32" s="69">
        <v>73</v>
      </c>
      <c r="B32" s="57" t="s">
        <v>177</v>
      </c>
      <c r="C32" s="61" t="s">
        <v>49</v>
      </c>
      <c r="D32" s="56">
        <v>39939</v>
      </c>
      <c r="E32" s="56">
        <v>44012</v>
      </c>
      <c r="F32" s="57" t="s">
        <v>145</v>
      </c>
      <c r="G32" s="54" t="s">
        <v>178</v>
      </c>
      <c r="H32" s="54" t="s">
        <v>161</v>
      </c>
      <c r="I32" s="127">
        <v>5743</v>
      </c>
      <c r="J32" s="55" t="s">
        <v>35</v>
      </c>
      <c r="K32" s="123">
        <f t="shared" si="0"/>
        <v>0</v>
      </c>
      <c r="L32" s="127"/>
      <c r="M32" s="127"/>
      <c r="N32" s="127"/>
      <c r="O32" s="127"/>
      <c r="P32" s="127"/>
      <c r="Q32" s="121">
        <f t="shared" si="1"/>
        <v>0</v>
      </c>
      <c r="R32" s="127"/>
      <c r="S32" s="127"/>
      <c r="T32" s="127"/>
      <c r="U32" s="127"/>
      <c r="V32" s="127"/>
      <c r="W32" s="122">
        <f t="shared" si="2"/>
        <v>0</v>
      </c>
    </row>
    <row r="33" spans="1:23" s="64" customFormat="1" ht="38.25">
      <c r="A33" s="69">
        <v>74</v>
      </c>
      <c r="B33" s="57" t="s">
        <v>179</v>
      </c>
      <c r="C33" s="61" t="s">
        <v>53</v>
      </c>
      <c r="D33" s="56">
        <v>41640</v>
      </c>
      <c r="E33" s="56">
        <v>44012</v>
      </c>
      <c r="F33" s="57" t="s">
        <v>145</v>
      </c>
      <c r="G33" s="54" t="s">
        <v>151</v>
      </c>
      <c r="H33" s="54" t="s">
        <v>161</v>
      </c>
      <c r="I33" s="127">
        <v>165863</v>
      </c>
      <c r="J33" s="55" t="s">
        <v>35</v>
      </c>
      <c r="K33" s="123">
        <f t="shared" si="0"/>
        <v>16500</v>
      </c>
      <c r="L33" s="127"/>
      <c r="M33" s="127"/>
      <c r="N33" s="127"/>
      <c r="O33" s="127">
        <v>16500</v>
      </c>
      <c r="P33" s="127"/>
      <c r="Q33" s="121">
        <f t="shared" si="1"/>
        <v>16500</v>
      </c>
      <c r="R33" s="127"/>
      <c r="S33" s="127"/>
      <c r="T33" s="127"/>
      <c r="U33" s="127"/>
      <c r="V33" s="127"/>
      <c r="W33" s="122">
        <f t="shared" si="2"/>
        <v>0</v>
      </c>
    </row>
    <row r="34" spans="1:23" s="64" customFormat="1">
      <c r="A34" s="69">
        <v>77</v>
      </c>
      <c r="B34" s="57" t="s">
        <v>180</v>
      </c>
      <c r="C34" s="61" t="s">
        <v>57</v>
      </c>
      <c r="D34" s="56">
        <v>38415</v>
      </c>
      <c r="E34" s="56">
        <v>45089</v>
      </c>
      <c r="F34" s="57" t="s">
        <v>181</v>
      </c>
      <c r="G34" s="54" t="s">
        <v>182</v>
      </c>
      <c r="H34" s="54" t="s">
        <v>161</v>
      </c>
      <c r="I34" s="127">
        <v>0</v>
      </c>
      <c r="J34" s="55" t="s">
        <v>35</v>
      </c>
      <c r="K34" s="123">
        <f t="shared" si="0"/>
        <v>0</v>
      </c>
      <c r="L34" s="127"/>
      <c r="M34" s="127"/>
      <c r="N34" s="127"/>
      <c r="O34" s="127"/>
      <c r="P34" s="127"/>
      <c r="Q34" s="121">
        <f t="shared" si="1"/>
        <v>0</v>
      </c>
      <c r="R34" s="127"/>
      <c r="S34" s="127"/>
      <c r="T34" s="127"/>
      <c r="U34" s="127"/>
      <c r="V34" s="127"/>
      <c r="W34" s="122">
        <f t="shared" si="2"/>
        <v>0</v>
      </c>
    </row>
    <row r="35" spans="1:23" s="64" customFormat="1" ht="51">
      <c r="A35" s="69">
        <v>79</v>
      </c>
      <c r="B35" s="57" t="s">
        <v>183</v>
      </c>
      <c r="C35" s="61" t="s">
        <v>57</v>
      </c>
      <c r="D35" s="56">
        <v>38223</v>
      </c>
      <c r="E35" s="56">
        <v>45089</v>
      </c>
      <c r="F35" s="57" t="s">
        <v>184</v>
      </c>
      <c r="G35" s="54" t="s">
        <v>185</v>
      </c>
      <c r="H35" s="54" t="s">
        <v>161</v>
      </c>
      <c r="I35" s="127">
        <v>0</v>
      </c>
      <c r="J35" s="55" t="s">
        <v>35</v>
      </c>
      <c r="K35" s="123">
        <f t="shared" si="0"/>
        <v>0</v>
      </c>
      <c r="L35" s="127"/>
      <c r="M35" s="127"/>
      <c r="N35" s="127"/>
      <c r="O35" s="127"/>
      <c r="P35" s="127"/>
      <c r="Q35" s="121">
        <f t="shared" si="1"/>
        <v>0</v>
      </c>
      <c r="R35" s="127"/>
      <c r="S35" s="127"/>
      <c r="T35" s="127"/>
      <c r="U35" s="127"/>
      <c r="V35" s="127"/>
      <c r="W35" s="122">
        <f t="shared" si="2"/>
        <v>0</v>
      </c>
    </row>
    <row r="36" spans="1:23" s="64" customFormat="1" ht="51">
      <c r="A36" s="69">
        <v>81</v>
      </c>
      <c r="B36" s="57" t="s">
        <v>186</v>
      </c>
      <c r="C36" s="61" t="s">
        <v>57</v>
      </c>
      <c r="D36" s="56">
        <v>38196</v>
      </c>
      <c r="E36" s="56">
        <v>45089</v>
      </c>
      <c r="F36" s="57" t="s">
        <v>187</v>
      </c>
      <c r="G36" s="54" t="s">
        <v>185</v>
      </c>
      <c r="H36" s="54" t="s">
        <v>161</v>
      </c>
      <c r="I36" s="127">
        <v>0</v>
      </c>
      <c r="J36" s="55" t="s">
        <v>35</v>
      </c>
      <c r="K36" s="123">
        <f t="shared" si="0"/>
        <v>0</v>
      </c>
      <c r="L36" s="127"/>
      <c r="M36" s="127"/>
      <c r="N36" s="127"/>
      <c r="O36" s="127"/>
      <c r="P36" s="127"/>
      <c r="Q36" s="121">
        <f t="shared" si="1"/>
        <v>0</v>
      </c>
      <c r="R36" s="127"/>
      <c r="S36" s="127"/>
      <c r="T36" s="127"/>
      <c r="U36" s="127"/>
      <c r="V36" s="127"/>
      <c r="W36" s="122">
        <f t="shared" si="2"/>
        <v>0</v>
      </c>
    </row>
    <row r="37" spans="1:23" s="64" customFormat="1" ht="51">
      <c r="A37" s="69">
        <v>82</v>
      </c>
      <c r="B37" s="57" t="s">
        <v>188</v>
      </c>
      <c r="C37" s="61" t="s">
        <v>57</v>
      </c>
      <c r="D37" s="56">
        <v>38694</v>
      </c>
      <c r="E37" s="56">
        <v>45089</v>
      </c>
      <c r="F37" s="57" t="s">
        <v>189</v>
      </c>
      <c r="G37" s="54" t="s">
        <v>185</v>
      </c>
      <c r="H37" s="54" t="s">
        <v>161</v>
      </c>
      <c r="I37" s="127">
        <v>0</v>
      </c>
      <c r="J37" s="55" t="s">
        <v>35</v>
      </c>
      <c r="K37" s="123">
        <f t="shared" si="0"/>
        <v>0</v>
      </c>
      <c r="L37" s="127"/>
      <c r="M37" s="127"/>
      <c r="N37" s="127"/>
      <c r="O37" s="127"/>
      <c r="P37" s="127"/>
      <c r="Q37" s="121">
        <f t="shared" si="1"/>
        <v>0</v>
      </c>
      <c r="R37" s="127"/>
      <c r="S37" s="127"/>
      <c r="T37" s="127"/>
      <c r="U37" s="127"/>
      <c r="V37" s="127"/>
      <c r="W37" s="122">
        <f t="shared" si="2"/>
        <v>0</v>
      </c>
    </row>
    <row r="38" spans="1:23" s="64" customFormat="1" ht="51">
      <c r="A38" s="69">
        <v>84</v>
      </c>
      <c r="B38" s="57" t="s">
        <v>190</v>
      </c>
      <c r="C38" s="61" t="s">
        <v>57</v>
      </c>
      <c r="D38" s="56">
        <v>38278</v>
      </c>
      <c r="E38" s="56">
        <v>45089</v>
      </c>
      <c r="F38" s="57" t="s">
        <v>191</v>
      </c>
      <c r="G38" s="54" t="s">
        <v>185</v>
      </c>
      <c r="H38" s="54" t="s">
        <v>161</v>
      </c>
      <c r="I38" s="127">
        <f>202826-50000</f>
        <v>152826</v>
      </c>
      <c r="J38" s="55" t="s">
        <v>35</v>
      </c>
      <c r="K38" s="123">
        <f t="shared" si="0"/>
        <v>50000</v>
      </c>
      <c r="L38" s="127"/>
      <c r="M38" s="127"/>
      <c r="N38" s="127">
        <v>50000</v>
      </c>
      <c r="O38" s="127"/>
      <c r="P38" s="127"/>
      <c r="Q38" s="121">
        <f t="shared" si="1"/>
        <v>50000</v>
      </c>
      <c r="R38" s="127"/>
      <c r="S38" s="127"/>
      <c r="T38" s="127"/>
      <c r="U38" s="127"/>
      <c r="V38" s="127"/>
      <c r="W38" s="122">
        <f t="shared" si="2"/>
        <v>0</v>
      </c>
    </row>
    <row r="39" spans="1:23" s="64" customFormat="1" ht="51">
      <c r="A39" s="69">
        <v>85</v>
      </c>
      <c r="B39" s="57" t="s">
        <v>192</v>
      </c>
      <c r="C39" s="61" t="s">
        <v>57</v>
      </c>
      <c r="D39" s="56">
        <v>37067</v>
      </c>
      <c r="E39" s="56">
        <v>45089</v>
      </c>
      <c r="F39" s="57" t="s">
        <v>193</v>
      </c>
      <c r="G39" s="54" t="s">
        <v>185</v>
      </c>
      <c r="H39" s="54" t="s">
        <v>161</v>
      </c>
      <c r="I39" s="127">
        <v>0</v>
      </c>
      <c r="J39" s="55" t="s">
        <v>35</v>
      </c>
      <c r="K39" s="123">
        <f t="shared" si="0"/>
        <v>0</v>
      </c>
      <c r="L39" s="127"/>
      <c r="M39" s="127"/>
      <c r="N39" s="127"/>
      <c r="O39" s="127"/>
      <c r="P39" s="127"/>
      <c r="Q39" s="121">
        <f t="shared" si="1"/>
        <v>0</v>
      </c>
      <c r="R39" s="127"/>
      <c r="S39" s="127"/>
      <c r="T39" s="127"/>
      <c r="U39" s="127"/>
      <c r="V39" s="127"/>
      <c r="W39" s="122">
        <f t="shared" si="2"/>
        <v>0</v>
      </c>
    </row>
    <row r="40" spans="1:23" s="64" customFormat="1" ht="51">
      <c r="A40" s="69">
        <v>87</v>
      </c>
      <c r="B40" s="57" t="s">
        <v>194</v>
      </c>
      <c r="C40" s="61" t="s">
        <v>57</v>
      </c>
      <c r="D40" s="56">
        <v>36364</v>
      </c>
      <c r="E40" s="56">
        <v>45089</v>
      </c>
      <c r="F40" s="57" t="s">
        <v>195</v>
      </c>
      <c r="G40" s="54" t="s">
        <v>185</v>
      </c>
      <c r="H40" s="54" t="s">
        <v>161</v>
      </c>
      <c r="I40" s="127">
        <v>0</v>
      </c>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88</v>
      </c>
      <c r="B41" s="57" t="s">
        <v>196</v>
      </c>
      <c r="C41" s="61" t="s">
        <v>57</v>
      </c>
      <c r="D41" s="56">
        <v>35975</v>
      </c>
      <c r="E41" s="56">
        <v>45089</v>
      </c>
      <c r="F41" s="57" t="s">
        <v>197</v>
      </c>
      <c r="G41" s="54" t="s">
        <v>198</v>
      </c>
      <c r="H41" s="54" t="s">
        <v>161</v>
      </c>
      <c r="I41" s="127">
        <v>0</v>
      </c>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89</v>
      </c>
      <c r="B42" s="57" t="s">
        <v>199</v>
      </c>
      <c r="C42" s="61" t="s">
        <v>57</v>
      </c>
      <c r="D42" s="56">
        <v>38645</v>
      </c>
      <c r="E42" s="56">
        <v>45838</v>
      </c>
      <c r="F42" s="57" t="s">
        <v>200</v>
      </c>
      <c r="G42" s="54" t="s">
        <v>201</v>
      </c>
      <c r="H42" s="54" t="s">
        <v>161</v>
      </c>
      <c r="I42" s="127">
        <v>1550000</v>
      </c>
      <c r="J42" s="55" t="s">
        <v>35</v>
      </c>
      <c r="K42" s="123">
        <f t="shared" si="0"/>
        <v>0</v>
      </c>
      <c r="L42" s="127"/>
      <c r="M42" s="127"/>
      <c r="N42" s="127"/>
      <c r="O42" s="127"/>
      <c r="P42" s="127"/>
      <c r="Q42" s="121">
        <f t="shared" si="1"/>
        <v>0</v>
      </c>
      <c r="R42" s="127"/>
      <c r="S42" s="127"/>
      <c r="T42" s="127"/>
      <c r="U42" s="127"/>
      <c r="V42" s="127"/>
      <c r="W42" s="122">
        <f t="shared" si="2"/>
        <v>0</v>
      </c>
    </row>
    <row r="43" spans="1:23" s="64" customFormat="1" ht="51">
      <c r="A43" s="69">
        <v>90</v>
      </c>
      <c r="B43" s="57" t="s">
        <v>202</v>
      </c>
      <c r="C43" s="61" t="s">
        <v>57</v>
      </c>
      <c r="D43" s="56">
        <v>35622</v>
      </c>
      <c r="E43" s="56">
        <v>45089</v>
      </c>
      <c r="F43" s="57" t="s">
        <v>203</v>
      </c>
      <c r="G43" s="54" t="s">
        <v>185</v>
      </c>
      <c r="H43" s="54" t="s">
        <v>161</v>
      </c>
      <c r="I43" s="127">
        <v>0</v>
      </c>
      <c r="J43" s="55" t="s">
        <v>35</v>
      </c>
      <c r="K43" s="123">
        <f t="shared" si="0"/>
        <v>0</v>
      </c>
      <c r="L43" s="127"/>
      <c r="M43" s="127"/>
      <c r="N43" s="127"/>
      <c r="O43" s="127"/>
      <c r="P43" s="127"/>
      <c r="Q43" s="121">
        <f t="shared" si="1"/>
        <v>0</v>
      </c>
      <c r="R43" s="127"/>
      <c r="S43" s="127"/>
      <c r="T43" s="127"/>
      <c r="U43" s="127"/>
      <c r="V43" s="127"/>
      <c r="W43" s="122">
        <f t="shared" si="2"/>
        <v>0</v>
      </c>
    </row>
    <row r="44" spans="1:23" s="64" customFormat="1" ht="51">
      <c r="A44" s="69">
        <v>91</v>
      </c>
      <c r="B44" s="57" t="s">
        <v>204</v>
      </c>
      <c r="C44" s="61" t="s">
        <v>57</v>
      </c>
      <c r="D44" s="56">
        <v>38205</v>
      </c>
      <c r="E44" s="56">
        <v>45089</v>
      </c>
      <c r="F44" s="57" t="s">
        <v>205</v>
      </c>
      <c r="G44" s="54" t="s">
        <v>185</v>
      </c>
      <c r="H44" s="54" t="s">
        <v>161</v>
      </c>
      <c r="I44" s="127">
        <v>0</v>
      </c>
      <c r="J44" s="55" t="s">
        <v>35</v>
      </c>
      <c r="K44" s="123">
        <f t="shared" si="0"/>
        <v>0</v>
      </c>
      <c r="L44" s="127"/>
      <c r="M44" s="127"/>
      <c r="N44" s="127"/>
      <c r="O44" s="127"/>
      <c r="P44" s="127"/>
      <c r="Q44" s="121">
        <f t="shared" si="1"/>
        <v>0</v>
      </c>
      <c r="R44" s="127"/>
      <c r="S44" s="127"/>
      <c r="T44" s="127"/>
      <c r="U44" s="127"/>
      <c r="V44" s="127"/>
      <c r="W44" s="122">
        <f t="shared" si="2"/>
        <v>0</v>
      </c>
    </row>
    <row r="45" spans="1:23" s="64" customFormat="1" ht="51">
      <c r="A45" s="69">
        <v>92</v>
      </c>
      <c r="B45" s="57" t="s">
        <v>206</v>
      </c>
      <c r="C45" s="61" t="s">
        <v>57</v>
      </c>
      <c r="D45" s="56">
        <v>35394</v>
      </c>
      <c r="E45" s="56">
        <v>45089</v>
      </c>
      <c r="F45" s="57" t="s">
        <v>207</v>
      </c>
      <c r="G45" s="54" t="s">
        <v>185</v>
      </c>
      <c r="H45" s="54" t="s">
        <v>161</v>
      </c>
      <c r="I45" s="127">
        <v>0</v>
      </c>
      <c r="J45" s="55" t="s">
        <v>35</v>
      </c>
      <c r="K45" s="123">
        <f t="shared" si="0"/>
        <v>0</v>
      </c>
      <c r="L45" s="127"/>
      <c r="M45" s="127"/>
      <c r="N45" s="127"/>
      <c r="O45" s="127"/>
      <c r="P45" s="127"/>
      <c r="Q45" s="121">
        <f t="shared" si="1"/>
        <v>0</v>
      </c>
      <c r="R45" s="127"/>
      <c r="S45" s="127"/>
      <c r="T45" s="127"/>
      <c r="U45" s="127"/>
      <c r="V45" s="127"/>
      <c r="W45" s="122">
        <f t="shared" si="2"/>
        <v>0</v>
      </c>
    </row>
    <row r="46" spans="1:23" s="64" customFormat="1" ht="76.5">
      <c r="A46" s="69">
        <v>93</v>
      </c>
      <c r="B46" s="57" t="s">
        <v>208</v>
      </c>
      <c r="C46" s="61" t="s">
        <v>57</v>
      </c>
      <c r="D46" s="56">
        <v>38649</v>
      </c>
      <c r="E46" s="56">
        <v>62754</v>
      </c>
      <c r="F46" s="57" t="s">
        <v>209</v>
      </c>
      <c r="G46" s="54" t="s">
        <v>210</v>
      </c>
      <c r="H46" s="54" t="s">
        <v>161</v>
      </c>
      <c r="I46" s="127">
        <v>0</v>
      </c>
      <c r="J46" s="55" t="s">
        <v>35</v>
      </c>
      <c r="K46" s="123">
        <f t="shared" si="0"/>
        <v>0</v>
      </c>
      <c r="L46" s="127"/>
      <c r="M46" s="127"/>
      <c r="N46" s="127"/>
      <c r="O46" s="127"/>
      <c r="P46" s="127"/>
      <c r="Q46" s="121">
        <f t="shared" si="1"/>
        <v>0</v>
      </c>
      <c r="R46" s="127"/>
      <c r="S46" s="127"/>
      <c r="T46" s="127"/>
      <c r="U46" s="127"/>
      <c r="V46" s="127"/>
      <c r="W46" s="122">
        <f t="shared" si="2"/>
        <v>0</v>
      </c>
    </row>
    <row r="47" spans="1:23" s="64" customFormat="1" ht="51">
      <c r="A47" s="69">
        <v>94</v>
      </c>
      <c r="B47" s="57" t="s">
        <v>211</v>
      </c>
      <c r="C47" s="61" t="s">
        <v>53</v>
      </c>
      <c r="D47" s="56">
        <v>38649</v>
      </c>
      <c r="E47" s="56">
        <v>53261</v>
      </c>
      <c r="F47" s="57" t="s">
        <v>121</v>
      </c>
      <c r="G47" s="54" t="s">
        <v>212</v>
      </c>
      <c r="H47" s="54" t="s">
        <v>161</v>
      </c>
      <c r="I47" s="127">
        <v>2900000</v>
      </c>
      <c r="J47" s="55" t="s">
        <v>35</v>
      </c>
      <c r="K47" s="123">
        <f t="shared" si="0"/>
        <v>200000</v>
      </c>
      <c r="L47" s="127"/>
      <c r="M47" s="127"/>
      <c r="N47" s="127">
        <v>200000</v>
      </c>
      <c r="O47" s="127"/>
      <c r="P47" s="127"/>
      <c r="Q47" s="121">
        <f t="shared" si="1"/>
        <v>200000</v>
      </c>
      <c r="R47" s="127"/>
      <c r="S47" s="127"/>
      <c r="T47" s="127"/>
      <c r="U47" s="127"/>
      <c r="V47" s="127"/>
      <c r="W47" s="122">
        <f t="shared" si="2"/>
        <v>0</v>
      </c>
    </row>
    <row r="48" spans="1:23" s="64" customFormat="1" ht="25.5">
      <c r="A48" s="69">
        <v>95</v>
      </c>
      <c r="B48" s="57" t="s">
        <v>213</v>
      </c>
      <c r="C48" s="61" t="s">
        <v>50</v>
      </c>
      <c r="D48" s="56">
        <v>38649</v>
      </c>
      <c r="E48" s="56">
        <v>44150</v>
      </c>
      <c r="F48" s="57" t="s">
        <v>214</v>
      </c>
      <c r="G48" s="54" t="s">
        <v>215</v>
      </c>
      <c r="H48" s="54" t="s">
        <v>161</v>
      </c>
      <c r="I48" s="127">
        <f>4496778-1807466</f>
        <v>2689312</v>
      </c>
      <c r="J48" s="55" t="s">
        <v>35</v>
      </c>
      <c r="K48" s="123">
        <f t="shared" si="0"/>
        <v>1807466</v>
      </c>
      <c r="L48" s="127"/>
      <c r="M48" s="127"/>
      <c r="N48" s="127"/>
      <c r="O48" s="127">
        <v>1807466</v>
      </c>
      <c r="P48" s="127"/>
      <c r="Q48" s="121">
        <f t="shared" si="1"/>
        <v>1807466</v>
      </c>
      <c r="R48" s="127"/>
      <c r="S48" s="127"/>
      <c r="T48" s="127"/>
      <c r="U48" s="127"/>
      <c r="V48" s="127"/>
      <c r="W48" s="122">
        <f t="shared" si="2"/>
        <v>0</v>
      </c>
    </row>
    <row r="49" spans="1:23" s="64" customFormat="1" ht="51">
      <c r="A49" s="69">
        <v>96</v>
      </c>
      <c r="B49" s="57" t="s">
        <v>216</v>
      </c>
      <c r="C49" s="61" t="s">
        <v>57</v>
      </c>
      <c r="D49" s="56">
        <v>37803</v>
      </c>
      <c r="E49" s="56">
        <v>45089</v>
      </c>
      <c r="F49" s="57" t="s">
        <v>217</v>
      </c>
      <c r="G49" s="54" t="s">
        <v>185</v>
      </c>
      <c r="H49" s="54" t="s">
        <v>161</v>
      </c>
      <c r="I49" s="127">
        <v>0</v>
      </c>
      <c r="J49" s="55" t="s">
        <v>35</v>
      </c>
      <c r="K49" s="123">
        <f t="shared" si="0"/>
        <v>0</v>
      </c>
      <c r="L49" s="127"/>
      <c r="M49" s="127"/>
      <c r="N49" s="127"/>
      <c r="O49" s="127"/>
      <c r="P49" s="127"/>
      <c r="Q49" s="121">
        <f t="shared" si="1"/>
        <v>0</v>
      </c>
      <c r="R49" s="127"/>
      <c r="S49" s="127"/>
      <c r="T49" s="127"/>
      <c r="U49" s="127"/>
      <c r="V49" s="127"/>
      <c r="W49" s="122">
        <f t="shared" si="2"/>
        <v>0</v>
      </c>
    </row>
    <row r="50" spans="1:23" s="64" customFormat="1" ht="38.25">
      <c r="A50" s="69">
        <v>99</v>
      </c>
      <c r="B50" s="57" t="s">
        <v>218</v>
      </c>
      <c r="C50" s="61" t="s">
        <v>50</v>
      </c>
      <c r="D50" s="56">
        <v>38594</v>
      </c>
      <c r="E50" s="56">
        <v>44012</v>
      </c>
      <c r="F50" s="57" t="s">
        <v>219</v>
      </c>
      <c r="G50" s="54" t="s">
        <v>220</v>
      </c>
      <c r="H50" s="54" t="s">
        <v>161</v>
      </c>
      <c r="I50" s="127">
        <v>12090000</v>
      </c>
      <c r="J50" s="55" t="s">
        <v>35</v>
      </c>
      <c r="K50" s="123">
        <f t="shared" si="0"/>
        <v>0</v>
      </c>
      <c r="L50" s="127"/>
      <c r="M50" s="127"/>
      <c r="N50" s="127"/>
      <c r="O50" s="127"/>
      <c r="P50" s="127"/>
      <c r="Q50" s="121">
        <f t="shared" si="1"/>
        <v>0</v>
      </c>
      <c r="R50" s="127"/>
      <c r="S50" s="127"/>
      <c r="T50" s="127"/>
      <c r="U50" s="127"/>
      <c r="V50" s="127"/>
      <c r="W50" s="122">
        <f t="shared" si="2"/>
        <v>0</v>
      </c>
    </row>
    <row r="51" spans="1:23" s="64" customFormat="1" ht="38.25">
      <c r="A51" s="69">
        <v>100</v>
      </c>
      <c r="B51" s="57" t="s">
        <v>218</v>
      </c>
      <c r="C51" s="61" t="s">
        <v>50</v>
      </c>
      <c r="D51" s="56">
        <v>38594</v>
      </c>
      <c r="E51" s="56">
        <v>44012</v>
      </c>
      <c r="F51" s="57" t="s">
        <v>219</v>
      </c>
      <c r="G51" s="54" t="s">
        <v>220</v>
      </c>
      <c r="H51" s="54" t="s">
        <v>161</v>
      </c>
      <c r="I51" s="127">
        <v>1950000</v>
      </c>
      <c r="J51" s="55" t="s">
        <v>35</v>
      </c>
      <c r="K51" s="123">
        <f t="shared" si="0"/>
        <v>0</v>
      </c>
      <c r="L51" s="127"/>
      <c r="M51" s="127"/>
      <c r="N51" s="127"/>
      <c r="O51" s="127"/>
      <c r="P51" s="127"/>
      <c r="Q51" s="121">
        <f t="shared" si="1"/>
        <v>0</v>
      </c>
      <c r="R51" s="127"/>
      <c r="S51" s="127"/>
      <c r="T51" s="127"/>
      <c r="U51" s="127"/>
      <c r="V51" s="127"/>
      <c r="W51" s="122">
        <f t="shared" si="2"/>
        <v>0</v>
      </c>
    </row>
    <row r="52" spans="1:23" s="64" customFormat="1" ht="25.5">
      <c r="A52" s="69">
        <v>101</v>
      </c>
      <c r="B52" s="57" t="s">
        <v>218</v>
      </c>
      <c r="C52" s="61" t="s">
        <v>50</v>
      </c>
      <c r="D52" s="56">
        <v>38594</v>
      </c>
      <c r="E52" s="56">
        <v>44012</v>
      </c>
      <c r="F52" s="57" t="s">
        <v>221</v>
      </c>
      <c r="G52" s="54" t="s">
        <v>222</v>
      </c>
      <c r="H52" s="54" t="s">
        <v>161</v>
      </c>
      <c r="I52" s="127">
        <v>15997284</v>
      </c>
      <c r="J52" s="55" t="s">
        <v>35</v>
      </c>
      <c r="K52" s="123">
        <f t="shared" si="0"/>
        <v>0</v>
      </c>
      <c r="L52" s="127"/>
      <c r="M52" s="127"/>
      <c r="N52" s="127"/>
      <c r="O52" s="127"/>
      <c r="P52" s="127"/>
      <c r="Q52" s="121">
        <f t="shared" si="1"/>
        <v>0</v>
      </c>
      <c r="R52" s="127"/>
      <c r="S52" s="127"/>
      <c r="T52" s="127"/>
      <c r="U52" s="127"/>
      <c r="V52" s="127"/>
      <c r="W52" s="122">
        <f t="shared" si="2"/>
        <v>0</v>
      </c>
    </row>
    <row r="53" spans="1:23" s="64" customFormat="1" ht="25.5">
      <c r="A53" s="69">
        <v>105</v>
      </c>
      <c r="B53" s="57" t="s">
        <v>223</v>
      </c>
      <c r="C53" s="61" t="s">
        <v>29</v>
      </c>
      <c r="D53" s="56">
        <v>39873</v>
      </c>
      <c r="E53" s="56">
        <v>44012</v>
      </c>
      <c r="F53" s="57" t="s">
        <v>224</v>
      </c>
      <c r="G53" s="54" t="s">
        <v>225</v>
      </c>
      <c r="H53" s="54" t="s">
        <v>161</v>
      </c>
      <c r="I53" s="127">
        <f>19424-5000</f>
        <v>14424</v>
      </c>
      <c r="J53" s="55" t="s">
        <v>35</v>
      </c>
      <c r="K53" s="123">
        <f t="shared" si="0"/>
        <v>5000</v>
      </c>
      <c r="L53" s="127"/>
      <c r="M53" s="127"/>
      <c r="N53" s="127"/>
      <c r="O53" s="127">
        <v>5000</v>
      </c>
      <c r="P53" s="127"/>
      <c r="Q53" s="121">
        <f t="shared" si="1"/>
        <v>5000</v>
      </c>
      <c r="R53" s="127"/>
      <c r="S53" s="127"/>
      <c r="T53" s="127"/>
      <c r="U53" s="127"/>
      <c r="V53" s="127"/>
      <c r="W53" s="122">
        <f t="shared" si="2"/>
        <v>0</v>
      </c>
    </row>
    <row r="54" spans="1:23" s="64" customFormat="1" ht="38.25">
      <c r="A54" s="69">
        <v>106</v>
      </c>
      <c r="B54" s="57" t="s">
        <v>226</v>
      </c>
      <c r="C54" s="61" t="s">
        <v>29</v>
      </c>
      <c r="D54" s="56">
        <v>40359</v>
      </c>
      <c r="E54" s="56">
        <v>44724</v>
      </c>
      <c r="F54" s="57" t="s">
        <v>121</v>
      </c>
      <c r="G54" s="54" t="s">
        <v>227</v>
      </c>
      <c r="H54" s="54" t="s">
        <v>161</v>
      </c>
      <c r="I54" s="127">
        <v>0</v>
      </c>
      <c r="J54" s="55" t="s">
        <v>35</v>
      </c>
      <c r="K54" s="123">
        <f t="shared" si="0"/>
        <v>0</v>
      </c>
      <c r="L54" s="127"/>
      <c r="M54" s="127"/>
      <c r="N54" s="127"/>
      <c r="O54" s="127"/>
      <c r="P54" s="127"/>
      <c r="Q54" s="121">
        <f t="shared" si="1"/>
        <v>0</v>
      </c>
      <c r="R54" s="127"/>
      <c r="S54" s="127"/>
      <c r="T54" s="127"/>
      <c r="U54" s="127"/>
      <c r="V54" s="127"/>
      <c r="W54" s="122">
        <f t="shared" si="2"/>
        <v>0</v>
      </c>
    </row>
    <row r="55" spans="1:23" s="64" customFormat="1" ht="25.5">
      <c r="A55" s="69">
        <v>200</v>
      </c>
      <c r="B55" s="57" t="s">
        <v>228</v>
      </c>
      <c r="C55" s="61" t="s">
        <v>49</v>
      </c>
      <c r="D55" s="56">
        <v>38991</v>
      </c>
      <c r="E55" s="56">
        <v>49919</v>
      </c>
      <c r="F55" s="57" t="s">
        <v>139</v>
      </c>
      <c r="G55" s="54" t="s">
        <v>229</v>
      </c>
      <c r="H55" s="54" t="s">
        <v>230</v>
      </c>
      <c r="I55" s="127">
        <v>66024317</v>
      </c>
      <c r="J55" s="55" t="s">
        <v>35</v>
      </c>
      <c r="K55" s="123">
        <f t="shared" si="0"/>
        <v>7693862</v>
      </c>
      <c r="L55" s="127"/>
      <c r="M55" s="127">
        <v>3226257</v>
      </c>
      <c r="N55" s="127"/>
      <c r="O55" s="127"/>
      <c r="P55" s="127"/>
      <c r="Q55" s="121">
        <f t="shared" si="1"/>
        <v>3226257</v>
      </c>
      <c r="R55" s="127"/>
      <c r="S55" s="127"/>
      <c r="T55" s="127"/>
      <c r="U55" s="127">
        <v>4467605</v>
      </c>
      <c r="V55" s="127"/>
      <c r="W55" s="122">
        <f t="shared" si="2"/>
        <v>4467605</v>
      </c>
    </row>
    <row r="56" spans="1:23" s="64" customFormat="1" ht="38.25">
      <c r="A56" s="69">
        <v>202</v>
      </c>
      <c r="B56" s="57" t="s">
        <v>231</v>
      </c>
      <c r="C56" s="61" t="s">
        <v>49</v>
      </c>
      <c r="D56" s="56">
        <v>38991</v>
      </c>
      <c r="E56" s="56">
        <v>49919</v>
      </c>
      <c r="F56" s="57" t="s">
        <v>145</v>
      </c>
      <c r="G56" s="54" t="s">
        <v>232</v>
      </c>
      <c r="H56" s="54" t="s">
        <v>230</v>
      </c>
      <c r="I56" s="127">
        <v>120337</v>
      </c>
      <c r="J56" s="55" t="s">
        <v>35</v>
      </c>
      <c r="K56" s="123">
        <f t="shared" si="0"/>
        <v>0</v>
      </c>
      <c r="L56" s="127"/>
      <c r="M56" s="127"/>
      <c r="N56" s="127"/>
      <c r="O56" s="127"/>
      <c r="P56" s="127"/>
      <c r="Q56" s="121">
        <f t="shared" si="1"/>
        <v>0</v>
      </c>
      <c r="R56" s="127"/>
      <c r="S56" s="127"/>
      <c r="T56" s="127"/>
      <c r="U56" s="127"/>
      <c r="V56" s="127"/>
      <c r="W56" s="122">
        <f t="shared" si="2"/>
        <v>0</v>
      </c>
    </row>
    <row r="57" spans="1:23" s="64" customFormat="1" ht="38.25">
      <c r="A57" s="69">
        <v>203</v>
      </c>
      <c r="B57" s="57" t="s">
        <v>233</v>
      </c>
      <c r="C57" s="61" t="s">
        <v>49</v>
      </c>
      <c r="D57" s="56">
        <v>38991</v>
      </c>
      <c r="E57" s="56">
        <v>49919</v>
      </c>
      <c r="F57" s="57" t="s">
        <v>145</v>
      </c>
      <c r="G57" s="54" t="s">
        <v>234</v>
      </c>
      <c r="H57" s="54" t="s">
        <v>230</v>
      </c>
      <c r="I57" s="127">
        <v>1850</v>
      </c>
      <c r="J57" s="55" t="s">
        <v>35</v>
      </c>
      <c r="K57" s="123">
        <f t="shared" si="0"/>
        <v>0</v>
      </c>
      <c r="L57" s="127"/>
      <c r="M57" s="127"/>
      <c r="N57" s="127"/>
      <c r="O57" s="127"/>
      <c r="P57" s="127"/>
      <c r="Q57" s="121">
        <f t="shared" si="1"/>
        <v>0</v>
      </c>
      <c r="R57" s="127"/>
      <c r="S57" s="127"/>
      <c r="T57" s="127"/>
      <c r="U57" s="127"/>
      <c r="V57" s="127"/>
      <c r="W57" s="122">
        <f t="shared" si="2"/>
        <v>0</v>
      </c>
    </row>
    <row r="58" spans="1:23" s="64" customFormat="1" ht="51">
      <c r="A58" s="69">
        <v>204</v>
      </c>
      <c r="B58" s="57" t="s">
        <v>235</v>
      </c>
      <c r="C58" s="61" t="s">
        <v>53</v>
      </c>
      <c r="D58" s="56">
        <v>38991</v>
      </c>
      <c r="E58" s="56">
        <v>49919</v>
      </c>
      <c r="F58" s="57" t="s">
        <v>145</v>
      </c>
      <c r="G58" s="54" t="s">
        <v>236</v>
      </c>
      <c r="H58" s="54" t="s">
        <v>230</v>
      </c>
      <c r="I58" s="127">
        <v>106815</v>
      </c>
      <c r="J58" s="55" t="s">
        <v>35</v>
      </c>
      <c r="K58" s="123">
        <f t="shared" si="0"/>
        <v>5500</v>
      </c>
      <c r="L58" s="127"/>
      <c r="M58" s="127"/>
      <c r="N58" s="127"/>
      <c r="O58" s="127">
        <v>5500</v>
      </c>
      <c r="P58" s="127"/>
      <c r="Q58" s="121">
        <f t="shared" si="1"/>
        <v>5500</v>
      </c>
      <c r="R58" s="127"/>
      <c r="S58" s="127"/>
      <c r="T58" s="127"/>
      <c r="U58" s="127"/>
      <c r="V58" s="127"/>
      <c r="W58" s="122">
        <f t="shared" si="2"/>
        <v>0</v>
      </c>
    </row>
    <row r="59" spans="1:23" s="64" customFormat="1" ht="38.25">
      <c r="A59" s="132">
        <v>207</v>
      </c>
      <c r="B59" s="128" t="s">
        <v>237</v>
      </c>
      <c r="C59" s="128" t="s">
        <v>29</v>
      </c>
      <c r="D59" s="131">
        <v>37467</v>
      </c>
      <c r="E59" s="131">
        <v>45838</v>
      </c>
      <c r="F59" s="128" t="s">
        <v>238</v>
      </c>
      <c r="G59" s="128" t="s">
        <v>239</v>
      </c>
      <c r="H59" s="128" t="s">
        <v>230</v>
      </c>
      <c r="I59" s="130">
        <v>517500</v>
      </c>
      <c r="J59" s="129" t="s">
        <v>35</v>
      </c>
      <c r="K59" s="133">
        <f t="shared" si="0"/>
        <v>517500</v>
      </c>
      <c r="L59" s="130"/>
      <c r="M59" s="130"/>
      <c r="N59" s="130"/>
      <c r="O59" s="130">
        <v>517500</v>
      </c>
      <c r="P59" s="130"/>
      <c r="Q59" s="133">
        <f t="shared" si="1"/>
        <v>517500</v>
      </c>
      <c r="R59" s="130"/>
      <c r="S59" s="130"/>
      <c r="T59" s="130"/>
      <c r="U59" s="130"/>
      <c r="V59" s="130"/>
      <c r="W59" s="133">
        <f t="shared" si="2"/>
        <v>0</v>
      </c>
    </row>
    <row r="60" spans="1:23" s="64" customFormat="1" ht="76.5">
      <c r="A60" s="69">
        <v>241</v>
      </c>
      <c r="B60" s="57" t="s">
        <v>240</v>
      </c>
      <c r="C60" s="61" t="s">
        <v>59</v>
      </c>
      <c r="D60" s="56">
        <v>41640</v>
      </c>
      <c r="E60" s="56">
        <v>44012</v>
      </c>
      <c r="F60" s="57" t="s">
        <v>135</v>
      </c>
      <c r="G60" s="54" t="s">
        <v>241</v>
      </c>
      <c r="H60" s="54" t="s">
        <v>242</v>
      </c>
      <c r="I60" s="127">
        <f>1546263-511324</f>
        <v>1034939</v>
      </c>
      <c r="J60" s="55" t="s">
        <v>35</v>
      </c>
      <c r="K60" s="123">
        <f t="shared" si="0"/>
        <v>511324</v>
      </c>
      <c r="L60" s="127"/>
      <c r="M60" s="127"/>
      <c r="N60" s="127"/>
      <c r="O60" s="127">
        <v>255662</v>
      </c>
      <c r="P60" s="127"/>
      <c r="Q60" s="121">
        <f t="shared" si="1"/>
        <v>255662</v>
      </c>
      <c r="R60" s="127"/>
      <c r="S60" s="127"/>
      <c r="T60" s="127"/>
      <c r="U60" s="127">
        <v>255662</v>
      </c>
      <c r="V60" s="127"/>
      <c r="W60" s="122">
        <f t="shared" si="2"/>
        <v>255662</v>
      </c>
    </row>
    <row r="61" spans="1:23" s="64" customFormat="1" ht="25.5">
      <c r="A61" s="69">
        <v>246</v>
      </c>
      <c r="B61" s="57" t="s">
        <v>243</v>
      </c>
      <c r="C61" s="61" t="s">
        <v>49</v>
      </c>
      <c r="D61" s="56">
        <v>38991</v>
      </c>
      <c r="E61" s="56">
        <v>49919</v>
      </c>
      <c r="F61" s="57" t="s">
        <v>139</v>
      </c>
      <c r="G61" s="54" t="s">
        <v>244</v>
      </c>
      <c r="H61" s="54" t="s">
        <v>242</v>
      </c>
      <c r="I61" s="127">
        <f>92439403-5026766</f>
        <v>87412637</v>
      </c>
      <c r="J61" s="55" t="s">
        <v>35</v>
      </c>
      <c r="K61" s="123">
        <f t="shared" si="0"/>
        <v>8601398</v>
      </c>
      <c r="L61" s="127"/>
      <c r="M61" s="127">
        <v>3520067</v>
      </c>
      <c r="N61" s="127"/>
      <c r="O61" s="127"/>
      <c r="P61" s="127"/>
      <c r="Q61" s="121">
        <f t="shared" si="1"/>
        <v>3520067</v>
      </c>
      <c r="R61" s="127"/>
      <c r="S61" s="127"/>
      <c r="T61" s="127"/>
      <c r="U61" s="127">
        <v>5081331</v>
      </c>
      <c r="V61" s="127"/>
      <c r="W61" s="122">
        <f t="shared" si="2"/>
        <v>5081331</v>
      </c>
    </row>
    <row r="62" spans="1:23" s="64" customFormat="1" ht="25.5">
      <c r="A62" s="69">
        <v>247</v>
      </c>
      <c r="B62" s="57" t="s">
        <v>245</v>
      </c>
      <c r="C62" s="61" t="s">
        <v>49</v>
      </c>
      <c r="D62" s="56">
        <v>38991</v>
      </c>
      <c r="E62" s="56">
        <v>49919</v>
      </c>
      <c r="F62" s="57" t="s">
        <v>139</v>
      </c>
      <c r="G62" s="54" t="s">
        <v>246</v>
      </c>
      <c r="H62" s="54" t="s">
        <v>242</v>
      </c>
      <c r="I62" s="127"/>
      <c r="J62" s="55" t="s">
        <v>45</v>
      </c>
      <c r="K62" s="123">
        <f t="shared" si="0"/>
        <v>0</v>
      </c>
      <c r="L62" s="127"/>
      <c r="M62" s="127"/>
      <c r="N62" s="127"/>
      <c r="O62" s="127"/>
      <c r="P62" s="127"/>
      <c r="Q62" s="121">
        <f t="shared" si="1"/>
        <v>0</v>
      </c>
      <c r="R62" s="127"/>
      <c r="S62" s="127"/>
      <c r="T62" s="127"/>
      <c r="U62" s="127"/>
      <c r="V62" s="127"/>
      <c r="W62" s="122">
        <f t="shared" si="2"/>
        <v>0</v>
      </c>
    </row>
    <row r="63" spans="1:23" s="64" customFormat="1" ht="38.25">
      <c r="A63" s="69">
        <v>250</v>
      </c>
      <c r="B63" s="57" t="s">
        <v>247</v>
      </c>
      <c r="C63" s="61" t="s">
        <v>53</v>
      </c>
      <c r="D63" s="56">
        <v>38991</v>
      </c>
      <c r="E63" s="56">
        <v>49919</v>
      </c>
      <c r="F63" s="57" t="s">
        <v>145</v>
      </c>
      <c r="G63" s="54" t="s">
        <v>248</v>
      </c>
      <c r="H63" s="54" t="s">
        <v>242</v>
      </c>
      <c r="I63" s="127">
        <v>80315</v>
      </c>
      <c r="J63" s="55" t="s">
        <v>35</v>
      </c>
      <c r="K63" s="123">
        <f t="shared" si="0"/>
        <v>5500</v>
      </c>
      <c r="L63" s="127"/>
      <c r="M63" s="127"/>
      <c r="N63" s="127"/>
      <c r="O63" s="127">
        <v>5500</v>
      </c>
      <c r="P63" s="127"/>
      <c r="Q63" s="121">
        <f t="shared" si="1"/>
        <v>5500</v>
      </c>
      <c r="R63" s="127"/>
      <c r="S63" s="127"/>
      <c r="T63" s="127"/>
      <c r="U63" s="127"/>
      <c r="V63" s="127"/>
      <c r="W63" s="122">
        <f t="shared" si="2"/>
        <v>0</v>
      </c>
    </row>
    <row r="64" spans="1:23" s="64" customFormat="1" ht="38.25">
      <c r="A64" s="69">
        <v>251</v>
      </c>
      <c r="B64" s="57" t="s">
        <v>249</v>
      </c>
      <c r="C64" s="61" t="s">
        <v>53</v>
      </c>
      <c r="D64" s="56">
        <v>38991</v>
      </c>
      <c r="E64" s="56">
        <v>49919</v>
      </c>
      <c r="F64" s="57" t="s">
        <v>145</v>
      </c>
      <c r="G64" s="54" t="s">
        <v>250</v>
      </c>
      <c r="H64" s="54" t="s">
        <v>242</v>
      </c>
      <c r="I64" s="127"/>
      <c r="J64" s="55" t="s">
        <v>45</v>
      </c>
      <c r="K64" s="123">
        <f t="shared" si="0"/>
        <v>0</v>
      </c>
      <c r="L64" s="127"/>
      <c r="M64" s="127"/>
      <c r="N64" s="127"/>
      <c r="O64" s="127"/>
      <c r="P64" s="127"/>
      <c r="Q64" s="121">
        <f t="shared" si="1"/>
        <v>0</v>
      </c>
      <c r="R64" s="127"/>
      <c r="S64" s="127"/>
      <c r="T64" s="127"/>
      <c r="U64" s="127"/>
      <c r="V64" s="127"/>
      <c r="W64" s="122">
        <f t="shared" si="2"/>
        <v>0</v>
      </c>
    </row>
    <row r="65" spans="1:23" s="64" customFormat="1" ht="25.5">
      <c r="A65" s="69">
        <v>352</v>
      </c>
      <c r="B65" s="57" t="s">
        <v>251</v>
      </c>
      <c r="C65" s="61" t="s">
        <v>57</v>
      </c>
      <c r="D65" s="56">
        <v>40605</v>
      </c>
      <c r="E65" s="56">
        <v>61183</v>
      </c>
      <c r="F65" s="57" t="s">
        <v>252</v>
      </c>
      <c r="G65" s="54" t="s">
        <v>253</v>
      </c>
      <c r="H65" s="54" t="s">
        <v>254</v>
      </c>
      <c r="I65" s="127"/>
      <c r="J65" s="55" t="s">
        <v>45</v>
      </c>
      <c r="K65" s="123">
        <f t="shared" si="0"/>
        <v>0</v>
      </c>
      <c r="L65" s="127"/>
      <c r="M65" s="127"/>
      <c r="N65" s="127"/>
      <c r="O65" s="127"/>
      <c r="P65" s="127"/>
      <c r="Q65" s="121">
        <f t="shared" si="1"/>
        <v>0</v>
      </c>
      <c r="R65" s="127"/>
      <c r="S65" s="127"/>
      <c r="T65" s="127"/>
      <c r="U65" s="127"/>
      <c r="V65" s="127"/>
      <c r="W65" s="122">
        <f t="shared" si="2"/>
        <v>0</v>
      </c>
    </row>
    <row r="66" spans="1:23" s="64" customFormat="1" ht="25.5">
      <c r="A66" s="69">
        <v>353</v>
      </c>
      <c r="B66" s="57" t="s">
        <v>255</v>
      </c>
      <c r="C66" s="61" t="s">
        <v>57</v>
      </c>
      <c r="D66" s="56">
        <v>40605</v>
      </c>
      <c r="E66" s="56">
        <v>61057</v>
      </c>
      <c r="F66" s="57" t="s">
        <v>256</v>
      </c>
      <c r="G66" s="54" t="s">
        <v>257</v>
      </c>
      <c r="H66" s="54" t="s">
        <v>254</v>
      </c>
      <c r="I66" s="127">
        <v>163327</v>
      </c>
      <c r="J66" s="55" t="s">
        <v>35</v>
      </c>
      <c r="K66" s="123">
        <f t="shared" si="0"/>
        <v>163327</v>
      </c>
      <c r="L66" s="127"/>
      <c r="M66" s="127">
        <v>163327</v>
      </c>
      <c r="N66" s="127"/>
      <c r="O66" s="127"/>
      <c r="P66" s="127"/>
      <c r="Q66" s="121">
        <f t="shared" si="1"/>
        <v>163327</v>
      </c>
      <c r="R66" s="127"/>
      <c r="S66" s="127"/>
      <c r="T66" s="127"/>
      <c r="U66" s="127"/>
      <c r="V66" s="127"/>
      <c r="W66" s="122">
        <f t="shared" si="2"/>
        <v>0</v>
      </c>
    </row>
    <row r="67" spans="1:23" s="64" customFormat="1" ht="38.25">
      <c r="A67" s="69">
        <v>354</v>
      </c>
      <c r="B67" s="57" t="s">
        <v>258</v>
      </c>
      <c r="C67" s="61" t="s">
        <v>57</v>
      </c>
      <c r="D67" s="56">
        <v>40605</v>
      </c>
      <c r="E67" s="56">
        <v>61423</v>
      </c>
      <c r="F67" s="57" t="s">
        <v>259</v>
      </c>
      <c r="G67" s="54" t="s">
        <v>260</v>
      </c>
      <c r="H67" s="54" t="s">
        <v>254</v>
      </c>
      <c r="I67" s="127">
        <v>352000</v>
      </c>
      <c r="J67" s="55" t="s">
        <v>35</v>
      </c>
      <c r="K67" s="123">
        <f t="shared" si="0"/>
        <v>352000</v>
      </c>
      <c r="L67" s="127"/>
      <c r="M67" s="127">
        <v>352000</v>
      </c>
      <c r="N67" s="127"/>
      <c r="O67" s="127"/>
      <c r="P67" s="127"/>
      <c r="Q67" s="121">
        <f t="shared" si="1"/>
        <v>352000</v>
      </c>
      <c r="R67" s="127"/>
      <c r="S67" s="127"/>
      <c r="T67" s="127"/>
      <c r="U67" s="127"/>
      <c r="V67" s="127"/>
      <c r="W67" s="122">
        <f t="shared" si="2"/>
        <v>0</v>
      </c>
    </row>
    <row r="68" spans="1:23" s="64" customFormat="1" ht="25.5">
      <c r="A68" s="69">
        <v>359</v>
      </c>
      <c r="B68" s="57" t="s">
        <v>261</v>
      </c>
      <c r="C68" s="61" t="s">
        <v>57</v>
      </c>
      <c r="D68" s="56">
        <v>40077</v>
      </c>
      <c r="E68" s="56">
        <v>44012</v>
      </c>
      <c r="F68" s="57" t="s">
        <v>262</v>
      </c>
      <c r="G68" s="54" t="s">
        <v>263</v>
      </c>
      <c r="H68" s="54" t="s">
        <v>254</v>
      </c>
      <c r="I68" s="127">
        <v>8230</v>
      </c>
      <c r="J68" s="55" t="s">
        <v>35</v>
      </c>
      <c r="K68" s="123">
        <f t="shared" si="0"/>
        <v>8230</v>
      </c>
      <c r="L68" s="127"/>
      <c r="M68" s="127">
        <v>8230</v>
      </c>
      <c r="N68" s="127"/>
      <c r="O68" s="127"/>
      <c r="P68" s="127"/>
      <c r="Q68" s="121">
        <f t="shared" si="1"/>
        <v>8230</v>
      </c>
      <c r="R68" s="127"/>
      <c r="S68" s="127"/>
      <c r="T68" s="127"/>
      <c r="U68" s="127"/>
      <c r="V68" s="127"/>
      <c r="W68" s="122">
        <f t="shared" si="2"/>
        <v>0</v>
      </c>
    </row>
    <row r="69" spans="1:23" s="64" customFormat="1" ht="38.25">
      <c r="A69" s="69">
        <v>370</v>
      </c>
      <c r="B69" s="57" t="s">
        <v>264</v>
      </c>
      <c r="C69" s="61" t="s">
        <v>59</v>
      </c>
      <c r="D69" s="56">
        <v>41640</v>
      </c>
      <c r="E69" s="56">
        <v>44012</v>
      </c>
      <c r="F69" s="57" t="s">
        <v>121</v>
      </c>
      <c r="G69" s="54" t="s">
        <v>265</v>
      </c>
      <c r="H69" s="54" t="s">
        <v>254</v>
      </c>
      <c r="I69" s="127">
        <f>5353438-1258342</f>
        <v>4095096</v>
      </c>
      <c r="J69" s="55" t="s">
        <v>35</v>
      </c>
      <c r="K69" s="123">
        <f t="shared" si="0"/>
        <v>1258342</v>
      </c>
      <c r="L69" s="127">
        <v>375000</v>
      </c>
      <c r="M69" s="127"/>
      <c r="N69" s="127"/>
      <c r="O69" s="127">
        <v>254171</v>
      </c>
      <c r="P69" s="127"/>
      <c r="Q69" s="121">
        <f t="shared" si="1"/>
        <v>629171</v>
      </c>
      <c r="R69" s="127">
        <v>375000</v>
      </c>
      <c r="S69" s="127"/>
      <c r="T69" s="127"/>
      <c r="U69" s="127">
        <v>254171</v>
      </c>
      <c r="V69" s="127"/>
      <c r="W69" s="122">
        <f t="shared" si="2"/>
        <v>629171</v>
      </c>
    </row>
    <row r="70" spans="1:23" s="64" customFormat="1" ht="25.5">
      <c r="A70" s="132">
        <v>371</v>
      </c>
      <c r="B70" s="128" t="s">
        <v>266</v>
      </c>
      <c r="C70" s="128" t="s">
        <v>59</v>
      </c>
      <c r="D70" s="131">
        <v>41640</v>
      </c>
      <c r="E70" s="131">
        <v>44012</v>
      </c>
      <c r="F70" s="128" t="s">
        <v>145</v>
      </c>
      <c r="G70" s="128" t="s">
        <v>267</v>
      </c>
      <c r="H70" s="128" t="s">
        <v>254</v>
      </c>
      <c r="I70" s="130">
        <f>175000-56180</f>
        <v>118820</v>
      </c>
      <c r="J70" s="129" t="s">
        <v>35</v>
      </c>
      <c r="K70" s="133">
        <f t="shared" si="0"/>
        <v>56180</v>
      </c>
      <c r="L70" s="130"/>
      <c r="M70" s="130"/>
      <c r="N70" s="130"/>
      <c r="O70" s="130">
        <v>28090</v>
      </c>
      <c r="P70" s="130"/>
      <c r="Q70" s="133">
        <f t="shared" si="1"/>
        <v>28090</v>
      </c>
      <c r="R70" s="130"/>
      <c r="S70" s="130"/>
      <c r="T70" s="130"/>
      <c r="U70" s="130">
        <v>28090</v>
      </c>
      <c r="V70" s="130"/>
      <c r="W70" s="133">
        <f t="shared" si="2"/>
        <v>28090</v>
      </c>
    </row>
    <row r="71" spans="1:23" s="64" customFormat="1" ht="38.25">
      <c r="A71" s="69">
        <v>372</v>
      </c>
      <c r="B71" s="57" t="s">
        <v>268</v>
      </c>
      <c r="C71" s="61" t="s">
        <v>65</v>
      </c>
      <c r="D71" s="56">
        <v>36708</v>
      </c>
      <c r="E71" s="56">
        <v>45838</v>
      </c>
      <c r="F71" s="57" t="s">
        <v>145</v>
      </c>
      <c r="G71" s="54" t="s">
        <v>146</v>
      </c>
      <c r="H71" s="54" t="s">
        <v>254</v>
      </c>
      <c r="I71" s="127">
        <v>47691</v>
      </c>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ht="38.25">
      <c r="A72" s="69">
        <v>377</v>
      </c>
      <c r="B72" s="57" t="s">
        <v>269</v>
      </c>
      <c r="C72" s="61" t="s">
        <v>65</v>
      </c>
      <c r="D72" s="56">
        <v>38811</v>
      </c>
      <c r="E72" s="56">
        <v>45838</v>
      </c>
      <c r="F72" s="57" t="s">
        <v>145</v>
      </c>
      <c r="G72" s="54" t="s">
        <v>146</v>
      </c>
      <c r="H72" s="54" t="s">
        <v>254</v>
      </c>
      <c r="I72" s="127">
        <v>1199121</v>
      </c>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ht="25.5">
      <c r="A73" s="69">
        <v>379</v>
      </c>
      <c r="B73" s="57" t="s">
        <v>270</v>
      </c>
      <c r="C73" s="61" t="s">
        <v>64</v>
      </c>
      <c r="D73" s="56">
        <v>40610</v>
      </c>
      <c r="E73" s="56">
        <v>51745</v>
      </c>
      <c r="F73" s="57" t="s">
        <v>142</v>
      </c>
      <c r="G73" s="54" t="s">
        <v>271</v>
      </c>
      <c r="H73" s="54" t="s">
        <v>254</v>
      </c>
      <c r="I73" s="127">
        <v>0</v>
      </c>
      <c r="J73" s="55" t="s">
        <v>45</v>
      </c>
      <c r="K73" s="123">
        <f t="shared" si="3"/>
        <v>0</v>
      </c>
      <c r="L73" s="127"/>
      <c r="M73" s="127"/>
      <c r="N73" s="127"/>
      <c r="O73" s="127"/>
      <c r="P73" s="127"/>
      <c r="Q73" s="121">
        <f t="shared" si="4"/>
        <v>0</v>
      </c>
      <c r="R73" s="127"/>
      <c r="S73" s="127"/>
      <c r="T73" s="127"/>
      <c r="U73" s="127"/>
      <c r="V73" s="127"/>
      <c r="W73" s="122">
        <f t="shared" si="5"/>
        <v>0</v>
      </c>
    </row>
    <row r="74" spans="1:23" s="64" customFormat="1" ht="38.25">
      <c r="A74" s="132">
        <v>380</v>
      </c>
      <c r="B74" s="128" t="s">
        <v>272</v>
      </c>
      <c r="C74" s="128" t="s">
        <v>64</v>
      </c>
      <c r="D74" s="131">
        <v>40610</v>
      </c>
      <c r="E74" s="131">
        <v>45838</v>
      </c>
      <c r="F74" s="128" t="s">
        <v>145</v>
      </c>
      <c r="G74" s="128" t="s">
        <v>146</v>
      </c>
      <c r="H74" s="128" t="s">
        <v>254</v>
      </c>
      <c r="I74" s="130">
        <v>581100</v>
      </c>
      <c r="J74" s="129" t="s">
        <v>35</v>
      </c>
      <c r="K74" s="133">
        <f t="shared" si="3"/>
        <v>0</v>
      </c>
      <c r="L74" s="130"/>
      <c r="M74" s="130"/>
      <c r="N74" s="130"/>
      <c r="O74" s="130"/>
      <c r="P74" s="130"/>
      <c r="Q74" s="133">
        <f t="shared" si="4"/>
        <v>0</v>
      </c>
      <c r="R74" s="130"/>
      <c r="S74" s="130"/>
      <c r="T74" s="130"/>
      <c r="U74" s="130"/>
      <c r="V74" s="130"/>
      <c r="W74" s="133">
        <f t="shared" si="5"/>
        <v>0</v>
      </c>
    </row>
    <row r="75" spans="1:23" s="64" customFormat="1" ht="25.5">
      <c r="A75" s="69">
        <v>381</v>
      </c>
      <c r="B75" s="57" t="s">
        <v>273</v>
      </c>
      <c r="C75" s="61" t="s">
        <v>63</v>
      </c>
      <c r="D75" s="56">
        <v>40610</v>
      </c>
      <c r="E75" s="56">
        <v>51745</v>
      </c>
      <c r="F75" s="57" t="s">
        <v>274</v>
      </c>
      <c r="G75" s="54" t="s">
        <v>275</v>
      </c>
      <c r="H75" s="54" t="s">
        <v>254</v>
      </c>
      <c r="I75" s="127">
        <v>0</v>
      </c>
      <c r="J75" s="55" t="s">
        <v>45</v>
      </c>
      <c r="K75" s="123">
        <f t="shared" si="3"/>
        <v>0</v>
      </c>
      <c r="L75" s="127"/>
      <c r="M75" s="127"/>
      <c r="N75" s="127"/>
      <c r="O75" s="127"/>
      <c r="P75" s="127"/>
      <c r="Q75" s="121">
        <f t="shared" si="4"/>
        <v>0</v>
      </c>
      <c r="R75" s="127"/>
      <c r="S75" s="127"/>
      <c r="T75" s="127"/>
      <c r="U75" s="127"/>
      <c r="V75" s="127"/>
      <c r="W75" s="122">
        <f t="shared" si="5"/>
        <v>0</v>
      </c>
    </row>
    <row r="76" spans="1:23" s="64" customFormat="1" ht="38.25">
      <c r="A76" s="69">
        <v>382</v>
      </c>
      <c r="B76" s="57" t="s">
        <v>276</v>
      </c>
      <c r="C76" s="61" t="s">
        <v>53</v>
      </c>
      <c r="D76" s="56">
        <v>40610</v>
      </c>
      <c r="E76" s="56">
        <v>51745</v>
      </c>
      <c r="F76" s="57" t="s">
        <v>145</v>
      </c>
      <c r="G76" s="54" t="s">
        <v>277</v>
      </c>
      <c r="H76" s="54" t="s">
        <v>254</v>
      </c>
      <c r="I76" s="127">
        <v>0</v>
      </c>
      <c r="J76" s="55" t="s">
        <v>45</v>
      </c>
      <c r="K76" s="123">
        <f t="shared" si="3"/>
        <v>0</v>
      </c>
      <c r="L76" s="127"/>
      <c r="M76" s="127"/>
      <c r="N76" s="127"/>
      <c r="O76" s="127"/>
      <c r="P76" s="127"/>
      <c r="Q76" s="121">
        <f t="shared" si="4"/>
        <v>0</v>
      </c>
      <c r="R76" s="127"/>
      <c r="S76" s="127"/>
      <c r="T76" s="127"/>
      <c r="U76" s="127"/>
      <c r="V76" s="127"/>
      <c r="W76" s="122">
        <f t="shared" si="5"/>
        <v>0</v>
      </c>
    </row>
    <row r="77" spans="1:23" s="64" customFormat="1" ht="76.5">
      <c r="A77" s="69">
        <v>383</v>
      </c>
      <c r="B77" s="57" t="s">
        <v>278</v>
      </c>
      <c r="C77" s="61" t="s">
        <v>55</v>
      </c>
      <c r="D77" s="56">
        <v>41640</v>
      </c>
      <c r="E77" s="56">
        <v>44012</v>
      </c>
      <c r="F77" s="57" t="s">
        <v>145</v>
      </c>
      <c r="G77" s="54" t="s">
        <v>279</v>
      </c>
      <c r="H77" s="54" t="s">
        <v>254</v>
      </c>
      <c r="I77" s="127">
        <v>0</v>
      </c>
      <c r="J77" s="55" t="s">
        <v>35</v>
      </c>
      <c r="K77" s="123">
        <f t="shared" si="3"/>
        <v>0</v>
      </c>
      <c r="L77" s="127"/>
      <c r="M77" s="127"/>
      <c r="N77" s="127"/>
      <c r="O77" s="127"/>
      <c r="P77" s="127"/>
      <c r="Q77" s="121">
        <f t="shared" si="4"/>
        <v>0</v>
      </c>
      <c r="R77" s="127"/>
      <c r="S77" s="127"/>
      <c r="T77" s="127"/>
      <c r="U77" s="127"/>
      <c r="V77" s="127"/>
      <c r="W77" s="122">
        <f t="shared" si="5"/>
        <v>0</v>
      </c>
    </row>
    <row r="78" spans="1:23" s="64" customFormat="1" ht="25.5">
      <c r="A78" s="69">
        <v>389</v>
      </c>
      <c r="B78" s="57" t="s">
        <v>280</v>
      </c>
      <c r="C78" s="61" t="s">
        <v>79</v>
      </c>
      <c r="D78" s="56">
        <v>40725</v>
      </c>
      <c r="E78" s="56">
        <v>44012</v>
      </c>
      <c r="F78" s="57" t="s">
        <v>121</v>
      </c>
      <c r="G78" s="54" t="s">
        <v>281</v>
      </c>
      <c r="H78" s="54" t="s">
        <v>254</v>
      </c>
      <c r="I78" s="127">
        <v>36089</v>
      </c>
      <c r="J78" s="55" t="s">
        <v>35</v>
      </c>
      <c r="K78" s="123">
        <f t="shared" si="3"/>
        <v>36089</v>
      </c>
      <c r="L78" s="127"/>
      <c r="M78" s="127">
        <v>36089</v>
      </c>
      <c r="N78" s="127"/>
      <c r="O78" s="127"/>
      <c r="P78" s="127"/>
      <c r="Q78" s="121">
        <f t="shared" si="4"/>
        <v>36089</v>
      </c>
      <c r="R78" s="127"/>
      <c r="S78" s="127"/>
      <c r="T78" s="127"/>
      <c r="U78" s="127"/>
      <c r="V78" s="127"/>
      <c r="W78" s="122">
        <f t="shared" si="5"/>
        <v>0</v>
      </c>
    </row>
    <row r="79" spans="1:23" s="64" customFormat="1" ht="25.5">
      <c r="A79" s="69">
        <v>396</v>
      </c>
      <c r="B79" s="57" t="s">
        <v>251</v>
      </c>
      <c r="C79" s="61" t="s">
        <v>76</v>
      </c>
      <c r="D79" s="56">
        <v>40605</v>
      </c>
      <c r="E79" s="56">
        <v>61183</v>
      </c>
      <c r="F79" s="57" t="s">
        <v>252</v>
      </c>
      <c r="G79" s="54" t="s">
        <v>282</v>
      </c>
      <c r="H79" s="54" t="s">
        <v>254</v>
      </c>
      <c r="I79" s="127"/>
      <c r="J79" s="55" t="s">
        <v>45</v>
      </c>
      <c r="K79" s="123">
        <f t="shared" si="3"/>
        <v>0</v>
      </c>
      <c r="L79" s="127"/>
      <c r="M79" s="127"/>
      <c r="N79" s="127"/>
      <c r="O79" s="127"/>
      <c r="P79" s="127"/>
      <c r="Q79" s="121">
        <f t="shared" si="4"/>
        <v>0</v>
      </c>
      <c r="R79" s="127"/>
      <c r="S79" s="127"/>
      <c r="T79" s="127"/>
      <c r="U79" s="127"/>
      <c r="V79" s="127"/>
      <c r="W79" s="122">
        <f t="shared" si="5"/>
        <v>0</v>
      </c>
    </row>
    <row r="80" spans="1:23" s="64" customFormat="1" ht="25.5">
      <c r="A80" s="69">
        <v>397</v>
      </c>
      <c r="B80" s="57" t="s">
        <v>283</v>
      </c>
      <c r="C80" s="61" t="s">
        <v>76</v>
      </c>
      <c r="D80" s="56">
        <v>37798</v>
      </c>
      <c r="E80" s="56">
        <v>45107</v>
      </c>
      <c r="F80" s="57" t="s">
        <v>284</v>
      </c>
      <c r="G80" s="54" t="s">
        <v>285</v>
      </c>
      <c r="H80" s="54" t="s">
        <v>254</v>
      </c>
      <c r="I80" s="127">
        <v>8551</v>
      </c>
      <c r="J80" s="55" t="s">
        <v>35</v>
      </c>
      <c r="K80" s="123">
        <f t="shared" si="3"/>
        <v>8551</v>
      </c>
      <c r="L80" s="127">
        <v>8551</v>
      </c>
      <c r="M80" s="127"/>
      <c r="N80" s="127"/>
      <c r="O80" s="127"/>
      <c r="P80" s="127"/>
      <c r="Q80" s="121">
        <f t="shared" si="4"/>
        <v>8551</v>
      </c>
      <c r="R80" s="127"/>
      <c r="S80" s="127"/>
      <c r="T80" s="127"/>
      <c r="U80" s="127"/>
      <c r="V80" s="127"/>
      <c r="W80" s="122">
        <f t="shared" si="5"/>
        <v>0</v>
      </c>
    </row>
    <row r="81" spans="1:23" s="64" customFormat="1" ht="25.5">
      <c r="A81" s="69">
        <v>398</v>
      </c>
      <c r="B81" s="57" t="s">
        <v>286</v>
      </c>
      <c r="C81" s="61" t="s">
        <v>76</v>
      </c>
      <c r="D81" s="56">
        <v>36935</v>
      </c>
      <c r="E81" s="56">
        <v>44377</v>
      </c>
      <c r="F81" s="57" t="s">
        <v>287</v>
      </c>
      <c r="G81" s="54" t="s">
        <v>288</v>
      </c>
      <c r="H81" s="54" t="s">
        <v>254</v>
      </c>
      <c r="I81" s="127">
        <v>8971</v>
      </c>
      <c r="J81" s="55" t="s">
        <v>35</v>
      </c>
      <c r="K81" s="123">
        <f t="shared" si="3"/>
        <v>8971</v>
      </c>
      <c r="L81" s="127">
        <v>8971</v>
      </c>
      <c r="M81" s="127"/>
      <c r="N81" s="127"/>
      <c r="O81" s="127"/>
      <c r="P81" s="127"/>
      <c r="Q81" s="121">
        <f t="shared" si="4"/>
        <v>8971</v>
      </c>
      <c r="R81" s="127"/>
      <c r="S81" s="127"/>
      <c r="T81" s="127"/>
      <c r="U81" s="127"/>
      <c r="V81" s="127"/>
      <c r="W81" s="122">
        <f t="shared" si="5"/>
        <v>0</v>
      </c>
    </row>
    <row r="82" spans="1:23" s="64" customFormat="1" ht="25.5">
      <c r="A82" s="69">
        <v>399</v>
      </c>
      <c r="B82" s="57" t="s">
        <v>289</v>
      </c>
      <c r="C82" s="61" t="s">
        <v>76</v>
      </c>
      <c r="D82" s="56">
        <v>38019</v>
      </c>
      <c r="E82" s="56">
        <v>45473</v>
      </c>
      <c r="F82" s="57" t="s">
        <v>290</v>
      </c>
      <c r="G82" s="54" t="s">
        <v>291</v>
      </c>
      <c r="H82" s="54" t="s">
        <v>254</v>
      </c>
      <c r="I82" s="127">
        <v>5641</v>
      </c>
      <c r="J82" s="55" t="s">
        <v>35</v>
      </c>
      <c r="K82" s="123">
        <f t="shared" si="3"/>
        <v>5641</v>
      </c>
      <c r="L82" s="127">
        <v>5641</v>
      </c>
      <c r="M82" s="127"/>
      <c r="N82" s="127"/>
      <c r="O82" s="127"/>
      <c r="P82" s="127"/>
      <c r="Q82" s="121">
        <f t="shared" si="4"/>
        <v>5641</v>
      </c>
      <c r="R82" s="127"/>
      <c r="S82" s="127"/>
      <c r="T82" s="127"/>
      <c r="U82" s="127"/>
      <c r="V82" s="127"/>
      <c r="W82" s="122">
        <f t="shared" si="5"/>
        <v>0</v>
      </c>
    </row>
    <row r="83" spans="1:23" s="64" customFormat="1" ht="25.5">
      <c r="A83" s="69">
        <v>400</v>
      </c>
      <c r="B83" s="57" t="s">
        <v>292</v>
      </c>
      <c r="C83" s="61" t="s">
        <v>76</v>
      </c>
      <c r="D83" s="56">
        <v>36943</v>
      </c>
      <c r="E83" s="56">
        <v>44377</v>
      </c>
      <c r="F83" s="57" t="s">
        <v>293</v>
      </c>
      <c r="G83" s="54" t="s">
        <v>294</v>
      </c>
      <c r="H83" s="54" t="s">
        <v>254</v>
      </c>
      <c r="I83" s="127">
        <v>6528</v>
      </c>
      <c r="J83" s="55" t="s">
        <v>35</v>
      </c>
      <c r="K83" s="123">
        <f t="shared" si="3"/>
        <v>6528</v>
      </c>
      <c r="L83" s="127">
        <v>6528</v>
      </c>
      <c r="M83" s="127"/>
      <c r="N83" s="127"/>
      <c r="O83" s="127"/>
      <c r="P83" s="127"/>
      <c r="Q83" s="121">
        <f t="shared" si="4"/>
        <v>6528</v>
      </c>
      <c r="R83" s="127"/>
      <c r="S83" s="127"/>
      <c r="T83" s="127"/>
      <c r="U83" s="127"/>
      <c r="V83" s="127"/>
      <c r="W83" s="122">
        <f t="shared" si="5"/>
        <v>0</v>
      </c>
    </row>
    <row r="84" spans="1:23" s="64" customFormat="1" ht="25.5">
      <c r="A84" s="69">
        <v>401</v>
      </c>
      <c r="B84" s="57" t="s">
        <v>295</v>
      </c>
      <c r="C84" s="61" t="s">
        <v>76</v>
      </c>
      <c r="D84" s="56">
        <v>37432</v>
      </c>
      <c r="E84" s="56">
        <v>44742</v>
      </c>
      <c r="F84" s="57" t="s">
        <v>296</v>
      </c>
      <c r="G84" s="54" t="s">
        <v>297</v>
      </c>
      <c r="H84" s="54" t="s">
        <v>254</v>
      </c>
      <c r="I84" s="127">
        <v>596</v>
      </c>
      <c r="J84" s="55" t="s">
        <v>35</v>
      </c>
      <c r="K84" s="123">
        <f t="shared" si="3"/>
        <v>596</v>
      </c>
      <c r="L84" s="127">
        <v>596</v>
      </c>
      <c r="M84" s="127"/>
      <c r="N84" s="127"/>
      <c r="O84" s="127"/>
      <c r="P84" s="127"/>
      <c r="Q84" s="121">
        <f t="shared" si="4"/>
        <v>596</v>
      </c>
      <c r="R84" s="127"/>
      <c r="S84" s="127"/>
      <c r="T84" s="127"/>
      <c r="U84" s="127"/>
      <c r="V84" s="127"/>
      <c r="W84" s="122">
        <f t="shared" si="5"/>
        <v>0</v>
      </c>
    </row>
    <row r="85" spans="1:23" s="64" customFormat="1" ht="25.5">
      <c r="A85" s="69">
        <v>402</v>
      </c>
      <c r="B85" s="57" t="s">
        <v>298</v>
      </c>
      <c r="C85" s="61" t="s">
        <v>76</v>
      </c>
      <c r="D85" s="56">
        <v>38331</v>
      </c>
      <c r="E85" s="56">
        <v>45473</v>
      </c>
      <c r="F85" s="57" t="s">
        <v>296</v>
      </c>
      <c r="G85" s="54" t="s">
        <v>299</v>
      </c>
      <c r="H85" s="54" t="s">
        <v>254</v>
      </c>
      <c r="I85" s="127">
        <v>4233</v>
      </c>
      <c r="J85" s="55" t="s">
        <v>35</v>
      </c>
      <c r="K85" s="123">
        <f t="shared" si="3"/>
        <v>4233</v>
      </c>
      <c r="L85" s="127">
        <v>4233</v>
      </c>
      <c r="M85" s="127"/>
      <c r="N85" s="127"/>
      <c r="O85" s="127"/>
      <c r="P85" s="127"/>
      <c r="Q85" s="121">
        <f t="shared" si="4"/>
        <v>4233</v>
      </c>
      <c r="R85" s="127"/>
      <c r="S85" s="127"/>
      <c r="T85" s="127"/>
      <c r="U85" s="127"/>
      <c r="V85" s="127"/>
      <c r="W85" s="122">
        <f t="shared" si="5"/>
        <v>0</v>
      </c>
    </row>
    <row r="86" spans="1:23" s="64" customFormat="1" ht="25.5">
      <c r="A86" s="69">
        <v>403</v>
      </c>
      <c r="B86" s="57" t="s">
        <v>300</v>
      </c>
      <c r="C86" s="61" t="s">
        <v>76</v>
      </c>
      <c r="D86" s="56">
        <v>38776</v>
      </c>
      <c r="E86" s="56">
        <v>46203</v>
      </c>
      <c r="F86" s="57" t="s">
        <v>296</v>
      </c>
      <c r="G86" s="54" t="s">
        <v>301</v>
      </c>
      <c r="H86" s="54" t="s">
        <v>254</v>
      </c>
      <c r="I86" s="127">
        <v>2201</v>
      </c>
      <c r="J86" s="55" t="s">
        <v>35</v>
      </c>
      <c r="K86" s="123">
        <f t="shared" si="3"/>
        <v>2201</v>
      </c>
      <c r="L86" s="127">
        <v>2201</v>
      </c>
      <c r="M86" s="127"/>
      <c r="N86" s="127"/>
      <c r="O86" s="127"/>
      <c r="P86" s="127"/>
      <c r="Q86" s="121">
        <f t="shared" si="4"/>
        <v>2201</v>
      </c>
      <c r="R86" s="127"/>
      <c r="S86" s="127"/>
      <c r="T86" s="127"/>
      <c r="U86" s="127"/>
      <c r="V86" s="127"/>
      <c r="W86" s="122">
        <f t="shared" si="5"/>
        <v>0</v>
      </c>
    </row>
    <row r="87" spans="1:23" s="64" customFormat="1" ht="25.5">
      <c r="A87" s="69">
        <v>419</v>
      </c>
      <c r="B87" s="57" t="s">
        <v>302</v>
      </c>
      <c r="C87" s="61" t="s">
        <v>76</v>
      </c>
      <c r="D87" s="56">
        <v>40605</v>
      </c>
      <c r="E87" s="56">
        <v>61057</v>
      </c>
      <c r="F87" s="57" t="s">
        <v>303</v>
      </c>
      <c r="G87" s="54" t="s">
        <v>304</v>
      </c>
      <c r="H87" s="54" t="s">
        <v>254</v>
      </c>
      <c r="I87" s="127">
        <v>1180056</v>
      </c>
      <c r="J87" s="55" t="s">
        <v>35</v>
      </c>
      <c r="K87" s="123">
        <f t="shared" si="3"/>
        <v>1180056</v>
      </c>
      <c r="L87" s="127">
        <v>1180056</v>
      </c>
      <c r="M87" s="127"/>
      <c r="N87" s="127"/>
      <c r="O87" s="127"/>
      <c r="P87" s="127"/>
      <c r="Q87" s="121">
        <f t="shared" si="4"/>
        <v>1180056</v>
      </c>
      <c r="R87" s="127"/>
      <c r="S87" s="127"/>
      <c r="T87" s="127"/>
      <c r="U87" s="127"/>
      <c r="V87" s="127"/>
      <c r="W87" s="122">
        <f t="shared" si="5"/>
        <v>0</v>
      </c>
    </row>
    <row r="88" spans="1:23" s="64" customFormat="1">
      <c r="A88" s="69">
        <v>421</v>
      </c>
      <c r="B88" s="57" t="s">
        <v>305</v>
      </c>
      <c r="C88" s="61" t="s">
        <v>29</v>
      </c>
      <c r="D88" s="56">
        <v>40233</v>
      </c>
      <c r="E88" s="56">
        <v>47664</v>
      </c>
      <c r="F88" s="57" t="s">
        <v>306</v>
      </c>
      <c r="G88" s="54" t="s">
        <v>307</v>
      </c>
      <c r="H88" s="54" t="s">
        <v>254</v>
      </c>
      <c r="I88" s="127">
        <f>11005000-4000000</f>
        <v>7005000</v>
      </c>
      <c r="J88" s="55" t="s">
        <v>35</v>
      </c>
      <c r="K88" s="123">
        <f t="shared" si="3"/>
        <v>4000000</v>
      </c>
      <c r="L88" s="127"/>
      <c r="M88" s="127"/>
      <c r="N88" s="127"/>
      <c r="O88" s="127">
        <v>2000000</v>
      </c>
      <c r="P88" s="127"/>
      <c r="Q88" s="121">
        <f t="shared" si="4"/>
        <v>2000000</v>
      </c>
      <c r="R88" s="127"/>
      <c r="S88" s="127"/>
      <c r="T88" s="127"/>
      <c r="U88" s="127">
        <v>2000000</v>
      </c>
      <c r="V88" s="127"/>
      <c r="W88" s="122">
        <f t="shared" si="5"/>
        <v>2000000</v>
      </c>
    </row>
    <row r="89" spans="1:23" s="64" customFormat="1" ht="63.75">
      <c r="A89" s="69">
        <v>422</v>
      </c>
      <c r="B89" s="57" t="s">
        <v>308</v>
      </c>
      <c r="C89" s="61" t="s">
        <v>57</v>
      </c>
      <c r="D89" s="56">
        <v>38953</v>
      </c>
      <c r="E89" s="56">
        <v>44012</v>
      </c>
      <c r="F89" s="57" t="s">
        <v>309</v>
      </c>
      <c r="G89" s="54" t="s">
        <v>310</v>
      </c>
      <c r="H89" s="54" t="s">
        <v>254</v>
      </c>
      <c r="I89" s="127">
        <f>18045373-5500000</f>
        <v>12545373</v>
      </c>
      <c r="J89" s="55" t="s">
        <v>35</v>
      </c>
      <c r="K89" s="123">
        <f t="shared" si="3"/>
        <v>5500000</v>
      </c>
      <c r="L89" s="127"/>
      <c r="M89" s="127"/>
      <c r="N89" s="127"/>
      <c r="O89" s="127">
        <v>3000000</v>
      </c>
      <c r="P89" s="127"/>
      <c r="Q89" s="121">
        <f t="shared" si="4"/>
        <v>3000000</v>
      </c>
      <c r="R89" s="127"/>
      <c r="S89" s="127"/>
      <c r="T89" s="127"/>
      <c r="U89" s="127">
        <v>2500000</v>
      </c>
      <c r="V89" s="127"/>
      <c r="W89" s="122">
        <f t="shared" si="5"/>
        <v>2500000</v>
      </c>
    </row>
    <row r="90" spans="1:23" s="64" customFormat="1" ht="51">
      <c r="A90" s="69">
        <v>423</v>
      </c>
      <c r="B90" s="57" t="s">
        <v>308</v>
      </c>
      <c r="C90" s="61" t="s">
        <v>76</v>
      </c>
      <c r="D90" s="56">
        <v>38953</v>
      </c>
      <c r="E90" s="56">
        <v>46203</v>
      </c>
      <c r="F90" s="57" t="s">
        <v>311</v>
      </c>
      <c r="G90" s="54" t="s">
        <v>312</v>
      </c>
      <c r="H90" s="54" t="s">
        <v>254</v>
      </c>
      <c r="I90" s="127">
        <f>30535303-8750000</f>
        <v>21785303</v>
      </c>
      <c r="J90" s="55" t="s">
        <v>35</v>
      </c>
      <c r="K90" s="123">
        <f t="shared" si="3"/>
        <v>8750000</v>
      </c>
      <c r="L90" s="127">
        <v>4625000</v>
      </c>
      <c r="M90" s="127"/>
      <c r="N90" s="127"/>
      <c r="O90" s="127"/>
      <c r="P90" s="127"/>
      <c r="Q90" s="121">
        <f t="shared" si="4"/>
        <v>4625000</v>
      </c>
      <c r="R90" s="127">
        <v>4125000</v>
      </c>
      <c r="S90" s="127"/>
      <c r="T90" s="127"/>
      <c r="U90" s="127"/>
      <c r="V90" s="127"/>
      <c r="W90" s="122">
        <f t="shared" si="5"/>
        <v>4125000</v>
      </c>
    </row>
    <row r="91" spans="1:23" s="64" customFormat="1" ht="89.25">
      <c r="A91" s="132">
        <v>426</v>
      </c>
      <c r="B91" s="128" t="s">
        <v>313</v>
      </c>
      <c r="C91" s="128" t="s">
        <v>97</v>
      </c>
      <c r="D91" s="131">
        <v>40605</v>
      </c>
      <c r="E91" s="131">
        <v>44012</v>
      </c>
      <c r="F91" s="128" t="s">
        <v>121</v>
      </c>
      <c r="G91" s="128" t="s">
        <v>314</v>
      </c>
      <c r="H91" s="128" t="s">
        <v>315</v>
      </c>
      <c r="I91" s="130">
        <v>2749243</v>
      </c>
      <c r="J91" s="129" t="s">
        <v>35</v>
      </c>
      <c r="K91" s="133">
        <f t="shared" si="3"/>
        <v>2717524</v>
      </c>
      <c r="L91" s="130"/>
      <c r="M91" s="130"/>
      <c r="N91" s="130"/>
      <c r="O91" s="130">
        <v>2717524</v>
      </c>
      <c r="P91" s="130"/>
      <c r="Q91" s="133">
        <f t="shared" si="4"/>
        <v>2717524</v>
      </c>
      <c r="R91" s="130"/>
      <c r="S91" s="130"/>
      <c r="T91" s="130"/>
      <c r="U91" s="130"/>
      <c r="V91" s="130"/>
      <c r="W91" s="133">
        <f t="shared" si="5"/>
        <v>0</v>
      </c>
    </row>
    <row r="92" spans="1:23" s="64" customFormat="1" ht="25.5">
      <c r="A92" s="69">
        <v>632</v>
      </c>
      <c r="B92" s="57" t="s">
        <v>316</v>
      </c>
      <c r="C92" s="61" t="s">
        <v>72</v>
      </c>
      <c r="D92" s="56">
        <v>41550</v>
      </c>
      <c r="E92" s="56">
        <v>44805</v>
      </c>
      <c r="F92" s="57" t="s">
        <v>142</v>
      </c>
      <c r="G92" s="54" t="s">
        <v>317</v>
      </c>
      <c r="H92" s="54" t="s">
        <v>161</v>
      </c>
      <c r="I92" s="127">
        <v>63265625</v>
      </c>
      <c r="J92" s="55" t="s">
        <v>35</v>
      </c>
      <c r="K92" s="123">
        <f t="shared" si="3"/>
        <v>29903125</v>
      </c>
      <c r="L92" s="127"/>
      <c r="M92" s="127">
        <v>15642625</v>
      </c>
      <c r="N92" s="127"/>
      <c r="O92" s="127"/>
      <c r="P92" s="127"/>
      <c r="Q92" s="121">
        <f t="shared" si="4"/>
        <v>15642625</v>
      </c>
      <c r="R92" s="127"/>
      <c r="S92" s="127"/>
      <c r="T92" s="127"/>
      <c r="U92" s="127">
        <v>14260500</v>
      </c>
      <c r="V92" s="127"/>
      <c r="W92" s="122">
        <f t="shared" si="5"/>
        <v>14260500</v>
      </c>
    </row>
    <row r="93" spans="1:23" s="64" customFormat="1" ht="51">
      <c r="A93" s="69">
        <v>635</v>
      </c>
      <c r="B93" s="57" t="s">
        <v>318</v>
      </c>
      <c r="C93" s="61" t="s">
        <v>77</v>
      </c>
      <c r="D93" s="56">
        <v>41586</v>
      </c>
      <c r="E93" s="56">
        <v>45473</v>
      </c>
      <c r="F93" s="57" t="s">
        <v>319</v>
      </c>
      <c r="G93" s="54" t="s">
        <v>320</v>
      </c>
      <c r="H93" s="54" t="s">
        <v>254</v>
      </c>
      <c r="I93" s="127">
        <v>1220000</v>
      </c>
      <c r="J93" s="55" t="s">
        <v>35</v>
      </c>
      <c r="K93" s="123">
        <f t="shared" si="3"/>
        <v>1220000</v>
      </c>
      <c r="L93" s="127">
        <v>1220000</v>
      </c>
      <c r="M93" s="127"/>
      <c r="N93" s="127"/>
      <c r="O93" s="127"/>
      <c r="P93" s="127"/>
      <c r="Q93" s="121">
        <f t="shared" si="4"/>
        <v>1220000</v>
      </c>
      <c r="R93" s="127"/>
      <c r="S93" s="127"/>
      <c r="T93" s="127"/>
      <c r="U93" s="127"/>
      <c r="V93" s="127"/>
      <c r="W93" s="122">
        <f t="shared" si="5"/>
        <v>0</v>
      </c>
    </row>
    <row r="94" spans="1:23" s="64" customFormat="1" ht="51">
      <c r="A94" s="69">
        <v>636</v>
      </c>
      <c r="B94" s="57" t="s">
        <v>318</v>
      </c>
      <c r="C94" s="61" t="s">
        <v>77</v>
      </c>
      <c r="D94" s="56">
        <v>41586</v>
      </c>
      <c r="E94" s="56">
        <v>45473</v>
      </c>
      <c r="F94" s="57" t="s">
        <v>321</v>
      </c>
      <c r="G94" s="54" t="s">
        <v>322</v>
      </c>
      <c r="H94" s="54" t="s">
        <v>137</v>
      </c>
      <c r="I94" s="127">
        <v>25000</v>
      </c>
      <c r="J94" s="55" t="s">
        <v>35</v>
      </c>
      <c r="K94" s="123">
        <f t="shared" si="3"/>
        <v>25000</v>
      </c>
      <c r="L94" s="127">
        <v>25000</v>
      </c>
      <c r="M94" s="127"/>
      <c r="N94" s="127"/>
      <c r="O94" s="127"/>
      <c r="P94" s="127"/>
      <c r="Q94" s="121">
        <f t="shared" si="4"/>
        <v>25000</v>
      </c>
      <c r="R94" s="127"/>
      <c r="S94" s="127"/>
      <c r="T94" s="127"/>
      <c r="U94" s="127"/>
      <c r="V94" s="127"/>
      <c r="W94" s="122">
        <f t="shared" si="5"/>
        <v>0</v>
      </c>
    </row>
    <row r="95" spans="1:23" s="64" customFormat="1" ht="51">
      <c r="A95" s="69">
        <v>637</v>
      </c>
      <c r="B95" s="57" t="s">
        <v>318</v>
      </c>
      <c r="C95" s="61" t="s">
        <v>77</v>
      </c>
      <c r="D95" s="56">
        <v>41586</v>
      </c>
      <c r="E95" s="56">
        <v>45473</v>
      </c>
      <c r="F95" s="57" t="s">
        <v>321</v>
      </c>
      <c r="G95" s="54" t="s">
        <v>322</v>
      </c>
      <c r="H95" s="54" t="s">
        <v>161</v>
      </c>
      <c r="I95" s="127">
        <v>9500000</v>
      </c>
      <c r="J95" s="55" t="s">
        <v>35</v>
      </c>
      <c r="K95" s="123">
        <f t="shared" si="3"/>
        <v>9500000</v>
      </c>
      <c r="L95" s="127">
        <v>9500000</v>
      </c>
      <c r="M95" s="127"/>
      <c r="N95" s="127"/>
      <c r="O95" s="127"/>
      <c r="P95" s="127"/>
      <c r="Q95" s="121">
        <f t="shared" si="4"/>
        <v>9500000</v>
      </c>
      <c r="R95" s="127"/>
      <c r="S95" s="127"/>
      <c r="T95" s="127"/>
      <c r="U95" s="127"/>
      <c r="V95" s="127"/>
      <c r="W95" s="122">
        <f t="shared" si="5"/>
        <v>0</v>
      </c>
    </row>
    <row r="96" spans="1:23" s="64" customFormat="1" ht="51">
      <c r="A96" s="69">
        <v>638</v>
      </c>
      <c r="B96" s="57" t="s">
        <v>318</v>
      </c>
      <c r="C96" s="61" t="s">
        <v>77</v>
      </c>
      <c r="D96" s="56">
        <v>41586</v>
      </c>
      <c r="E96" s="56">
        <v>45473</v>
      </c>
      <c r="F96" s="57" t="s">
        <v>321</v>
      </c>
      <c r="G96" s="54" t="s">
        <v>322</v>
      </c>
      <c r="H96" s="54" t="s">
        <v>230</v>
      </c>
      <c r="I96" s="127">
        <v>25000</v>
      </c>
      <c r="J96" s="55" t="s">
        <v>35</v>
      </c>
      <c r="K96" s="123">
        <f t="shared" si="3"/>
        <v>25000</v>
      </c>
      <c r="L96" s="127">
        <v>25000</v>
      </c>
      <c r="M96" s="127"/>
      <c r="N96" s="127"/>
      <c r="O96" s="127"/>
      <c r="P96" s="127"/>
      <c r="Q96" s="121">
        <f t="shared" si="4"/>
        <v>25000</v>
      </c>
      <c r="R96" s="127"/>
      <c r="S96" s="127"/>
      <c r="T96" s="127"/>
      <c r="U96" s="127"/>
      <c r="V96" s="127"/>
      <c r="W96" s="122">
        <f t="shared" si="5"/>
        <v>0</v>
      </c>
    </row>
    <row r="97" spans="1:23" s="64" customFormat="1" ht="51">
      <c r="A97" s="69">
        <v>639</v>
      </c>
      <c r="B97" s="57" t="s">
        <v>318</v>
      </c>
      <c r="C97" s="61" t="s">
        <v>77</v>
      </c>
      <c r="D97" s="56">
        <v>41586</v>
      </c>
      <c r="E97" s="56">
        <v>45473</v>
      </c>
      <c r="F97" s="57" t="s">
        <v>321</v>
      </c>
      <c r="G97" s="54" t="s">
        <v>322</v>
      </c>
      <c r="H97" s="54" t="s">
        <v>242</v>
      </c>
      <c r="I97" s="127">
        <v>25000</v>
      </c>
      <c r="J97" s="55" t="s">
        <v>35</v>
      </c>
      <c r="K97" s="123">
        <f t="shared" si="3"/>
        <v>25000</v>
      </c>
      <c r="L97" s="127">
        <v>25000</v>
      </c>
      <c r="M97" s="127"/>
      <c r="N97" s="127"/>
      <c r="O97" s="127"/>
      <c r="P97" s="127"/>
      <c r="Q97" s="121">
        <f t="shared" si="4"/>
        <v>25000</v>
      </c>
      <c r="R97" s="127"/>
      <c r="S97" s="127"/>
      <c r="T97" s="127"/>
      <c r="U97" s="127"/>
      <c r="V97" s="127"/>
      <c r="W97" s="122">
        <f t="shared" si="5"/>
        <v>0</v>
      </c>
    </row>
    <row r="98" spans="1:23" s="64" customFormat="1" ht="25.5">
      <c r="A98" s="69">
        <v>640</v>
      </c>
      <c r="B98" s="57" t="s">
        <v>323</v>
      </c>
      <c r="C98" s="61" t="s">
        <v>63</v>
      </c>
      <c r="D98" s="56">
        <v>41548</v>
      </c>
      <c r="E98" s="56">
        <v>44805</v>
      </c>
      <c r="F98" s="57" t="s">
        <v>324</v>
      </c>
      <c r="G98" s="54" t="s">
        <v>275</v>
      </c>
      <c r="H98" s="54" t="s">
        <v>161</v>
      </c>
      <c r="I98" s="127">
        <v>4804030</v>
      </c>
      <c r="J98" s="55" t="s">
        <v>35</v>
      </c>
      <c r="K98" s="123">
        <f t="shared" si="3"/>
        <v>0</v>
      </c>
      <c r="L98" s="127"/>
      <c r="M98" s="127"/>
      <c r="N98" s="127"/>
      <c r="O98" s="127"/>
      <c r="P98" s="127"/>
      <c r="Q98" s="121">
        <f t="shared" si="4"/>
        <v>0</v>
      </c>
      <c r="R98" s="127"/>
      <c r="S98" s="127"/>
      <c r="T98" s="127"/>
      <c r="U98" s="127"/>
      <c r="V98" s="127"/>
      <c r="W98" s="122">
        <f t="shared" si="5"/>
        <v>0</v>
      </c>
    </row>
    <row r="99" spans="1:23" s="64" customFormat="1" ht="25.5">
      <c r="A99" s="69">
        <v>641</v>
      </c>
      <c r="B99" s="57" t="s">
        <v>325</v>
      </c>
      <c r="C99" s="61" t="s">
        <v>63</v>
      </c>
      <c r="D99" s="56">
        <v>39939</v>
      </c>
      <c r="E99" s="56">
        <v>44075</v>
      </c>
      <c r="F99" s="57" t="s">
        <v>324</v>
      </c>
      <c r="G99" s="54" t="s">
        <v>275</v>
      </c>
      <c r="H99" s="54" t="s">
        <v>161</v>
      </c>
      <c r="I99" s="127">
        <v>3874167</v>
      </c>
      <c r="J99" s="55" t="s">
        <v>35</v>
      </c>
      <c r="K99" s="123">
        <f t="shared" si="3"/>
        <v>0</v>
      </c>
      <c r="L99" s="127"/>
      <c r="M99" s="127"/>
      <c r="N99" s="127"/>
      <c r="O99" s="127"/>
      <c r="P99" s="127"/>
      <c r="Q99" s="121">
        <f t="shared" si="4"/>
        <v>0</v>
      </c>
      <c r="R99" s="127"/>
      <c r="S99" s="127"/>
      <c r="T99" s="127"/>
      <c r="U99" s="127"/>
      <c r="V99" s="127"/>
      <c r="W99" s="122">
        <f t="shared" si="5"/>
        <v>0</v>
      </c>
    </row>
    <row r="100" spans="1:23" s="64" customFormat="1" ht="25.5">
      <c r="A100" s="69">
        <v>642</v>
      </c>
      <c r="B100" s="57" t="s">
        <v>326</v>
      </c>
      <c r="C100" s="61" t="s">
        <v>63</v>
      </c>
      <c r="D100" s="56">
        <v>40452</v>
      </c>
      <c r="E100" s="56">
        <v>51380</v>
      </c>
      <c r="F100" s="57" t="s">
        <v>324</v>
      </c>
      <c r="G100" s="54" t="s">
        <v>275</v>
      </c>
      <c r="H100" s="54" t="s">
        <v>137</v>
      </c>
      <c r="I100" s="127">
        <v>721007</v>
      </c>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ht="25.5">
      <c r="A101" s="69">
        <v>644</v>
      </c>
      <c r="B101" s="57" t="s">
        <v>327</v>
      </c>
      <c r="C101" s="61" t="s">
        <v>72</v>
      </c>
      <c r="D101" s="56">
        <v>42227</v>
      </c>
      <c r="E101" s="56">
        <v>49919</v>
      </c>
      <c r="F101" s="57" t="s">
        <v>139</v>
      </c>
      <c r="G101" s="54" t="s">
        <v>328</v>
      </c>
      <c r="H101" s="54" t="s">
        <v>329</v>
      </c>
      <c r="I101" s="127">
        <v>42313624</v>
      </c>
      <c r="J101" s="55" t="s">
        <v>35</v>
      </c>
      <c r="K101" s="123">
        <f t="shared" si="3"/>
        <v>1125500</v>
      </c>
      <c r="L101" s="127"/>
      <c r="M101" s="127"/>
      <c r="N101" s="127"/>
      <c r="O101" s="127">
        <v>562750</v>
      </c>
      <c r="P101" s="127"/>
      <c r="Q101" s="121">
        <f t="shared" si="4"/>
        <v>562750</v>
      </c>
      <c r="R101" s="127"/>
      <c r="S101" s="127"/>
      <c r="T101" s="127"/>
      <c r="U101" s="127">
        <v>562750</v>
      </c>
      <c r="V101" s="127"/>
      <c r="W101" s="122">
        <f t="shared" si="5"/>
        <v>562750</v>
      </c>
    </row>
    <row r="102" spans="1:23" s="64" customFormat="1" ht="25.5">
      <c r="A102" s="69">
        <v>646</v>
      </c>
      <c r="B102" s="57" t="s">
        <v>330</v>
      </c>
      <c r="C102" s="61" t="s">
        <v>72</v>
      </c>
      <c r="D102" s="56">
        <v>42227</v>
      </c>
      <c r="E102" s="56">
        <v>49919</v>
      </c>
      <c r="F102" s="57" t="s">
        <v>139</v>
      </c>
      <c r="G102" s="54" t="s">
        <v>331</v>
      </c>
      <c r="H102" s="54" t="s">
        <v>329</v>
      </c>
      <c r="I102" s="127">
        <v>81456483</v>
      </c>
      <c r="J102" s="55" t="s">
        <v>35</v>
      </c>
      <c r="K102" s="123">
        <f t="shared" si="3"/>
        <v>9220889</v>
      </c>
      <c r="L102" s="127"/>
      <c r="M102" s="127"/>
      <c r="N102" s="127"/>
      <c r="O102" s="127">
        <v>5737882</v>
      </c>
      <c r="P102" s="127"/>
      <c r="Q102" s="121">
        <f t="shared" si="4"/>
        <v>5737882</v>
      </c>
      <c r="R102" s="127"/>
      <c r="S102" s="127"/>
      <c r="T102" s="127"/>
      <c r="U102" s="127">
        <v>3483007</v>
      </c>
      <c r="V102" s="127"/>
      <c r="W102" s="122">
        <f t="shared" si="5"/>
        <v>3483007</v>
      </c>
    </row>
    <row r="103" spans="1:23" s="64" customFormat="1" ht="38.25">
      <c r="A103" s="69">
        <v>647</v>
      </c>
      <c r="B103" s="57" t="s">
        <v>332</v>
      </c>
      <c r="C103" s="61" t="s">
        <v>53</v>
      </c>
      <c r="D103" s="56">
        <v>42227</v>
      </c>
      <c r="E103" s="56">
        <v>49919</v>
      </c>
      <c r="F103" s="57" t="s">
        <v>145</v>
      </c>
      <c r="G103" s="54" t="s">
        <v>333</v>
      </c>
      <c r="H103" s="54" t="s">
        <v>329</v>
      </c>
      <c r="I103" s="127">
        <v>96000</v>
      </c>
      <c r="J103" s="55" t="s">
        <v>35</v>
      </c>
      <c r="K103" s="123">
        <f t="shared" si="3"/>
        <v>11000</v>
      </c>
      <c r="L103" s="127"/>
      <c r="M103" s="127"/>
      <c r="N103" s="127"/>
      <c r="O103" s="127">
        <v>11000</v>
      </c>
      <c r="P103" s="127"/>
      <c r="Q103" s="121">
        <f t="shared" si="4"/>
        <v>11000</v>
      </c>
      <c r="R103" s="127"/>
      <c r="S103" s="127"/>
      <c r="T103" s="127"/>
      <c r="U103" s="127"/>
      <c r="V103" s="127"/>
      <c r="W103" s="122">
        <f t="shared" si="5"/>
        <v>0</v>
      </c>
    </row>
    <row r="104" spans="1:23" s="64" customFormat="1" ht="51">
      <c r="A104" s="69">
        <v>648</v>
      </c>
      <c r="B104" s="57" t="s">
        <v>334</v>
      </c>
      <c r="C104" s="61" t="s">
        <v>53</v>
      </c>
      <c r="D104" s="56">
        <v>42227</v>
      </c>
      <c r="E104" s="56">
        <v>44012</v>
      </c>
      <c r="F104" s="57" t="s">
        <v>145</v>
      </c>
      <c r="G104" s="54" t="s">
        <v>335</v>
      </c>
      <c r="H104" s="54" t="s">
        <v>329</v>
      </c>
      <c r="I104" s="127">
        <v>18000</v>
      </c>
      <c r="J104" s="55" t="s">
        <v>35</v>
      </c>
      <c r="K104" s="123">
        <f t="shared" si="3"/>
        <v>9000</v>
      </c>
      <c r="L104" s="127"/>
      <c r="M104" s="127"/>
      <c r="N104" s="127"/>
      <c r="O104" s="127">
        <v>9000</v>
      </c>
      <c r="P104" s="127"/>
      <c r="Q104" s="121">
        <f t="shared" si="4"/>
        <v>9000</v>
      </c>
      <c r="R104" s="127"/>
      <c r="S104" s="127"/>
      <c r="T104" s="127"/>
      <c r="U104" s="127"/>
      <c r="V104" s="127"/>
      <c r="W104" s="122">
        <f t="shared" si="5"/>
        <v>0</v>
      </c>
    </row>
    <row r="105" spans="1:23" s="64" customFormat="1" ht="25.5">
      <c r="A105" s="69">
        <v>650</v>
      </c>
      <c r="B105" s="134" t="s">
        <v>339</v>
      </c>
      <c r="C105" s="61" t="s">
        <v>72</v>
      </c>
      <c r="D105" s="56">
        <v>43257</v>
      </c>
      <c r="E105" s="56">
        <v>48092</v>
      </c>
      <c r="F105" s="136" t="s">
        <v>139</v>
      </c>
      <c r="G105" s="135" t="s">
        <v>341</v>
      </c>
      <c r="H105" s="54" t="s">
        <v>329</v>
      </c>
      <c r="I105" s="127">
        <v>22073250</v>
      </c>
      <c r="J105" s="55" t="s">
        <v>35</v>
      </c>
      <c r="K105" s="123">
        <f t="shared" si="3"/>
        <v>759500</v>
      </c>
      <c r="L105" s="127"/>
      <c r="M105" s="127"/>
      <c r="N105" s="127"/>
      <c r="O105" s="127">
        <v>379750</v>
      </c>
      <c r="P105" s="127"/>
      <c r="Q105" s="121">
        <f t="shared" si="4"/>
        <v>379750</v>
      </c>
      <c r="R105" s="127"/>
      <c r="S105" s="127"/>
      <c r="T105" s="127"/>
      <c r="U105" s="127">
        <v>379750</v>
      </c>
      <c r="V105" s="127"/>
      <c r="W105" s="122">
        <f t="shared" si="5"/>
        <v>379750</v>
      </c>
    </row>
    <row r="106" spans="1:23" s="64" customFormat="1" ht="25.5">
      <c r="A106" s="69">
        <v>651</v>
      </c>
      <c r="B106" s="57" t="s">
        <v>338</v>
      </c>
      <c r="C106" s="61" t="s">
        <v>72</v>
      </c>
      <c r="D106" s="56">
        <v>43257</v>
      </c>
      <c r="E106" s="56">
        <v>51014</v>
      </c>
      <c r="F106" s="57" t="s">
        <v>139</v>
      </c>
      <c r="G106" s="54" t="s">
        <v>340</v>
      </c>
      <c r="H106" s="54" t="s">
        <v>329</v>
      </c>
      <c r="I106" s="127">
        <v>59340312</v>
      </c>
      <c r="J106" s="55" t="s">
        <v>35</v>
      </c>
      <c r="K106" s="123">
        <f t="shared" si="3"/>
        <v>1425626</v>
      </c>
      <c r="L106" s="127"/>
      <c r="M106" s="127"/>
      <c r="N106" s="127"/>
      <c r="O106" s="127">
        <v>712813</v>
      </c>
      <c r="P106" s="127"/>
      <c r="Q106" s="121">
        <f t="shared" si="4"/>
        <v>712813</v>
      </c>
      <c r="R106" s="127"/>
      <c r="S106" s="127"/>
      <c r="T106" s="127"/>
      <c r="U106" s="127">
        <v>712813</v>
      </c>
      <c r="V106" s="127"/>
      <c r="W106" s="122">
        <f t="shared" si="5"/>
        <v>712813</v>
      </c>
    </row>
    <row r="107" spans="1:23" s="64" customFormat="1" ht="38.25">
      <c r="A107" s="69">
        <v>652</v>
      </c>
      <c r="B107" s="134" t="s">
        <v>342</v>
      </c>
      <c r="C107" s="61" t="s">
        <v>53</v>
      </c>
      <c r="D107" s="56">
        <v>43257</v>
      </c>
      <c r="E107" s="56">
        <v>51014</v>
      </c>
      <c r="F107" s="57" t="s">
        <v>145</v>
      </c>
      <c r="G107" s="135" t="s">
        <v>343</v>
      </c>
      <c r="H107" s="54" t="s">
        <v>329</v>
      </c>
      <c r="I107" s="127">
        <v>250000</v>
      </c>
      <c r="J107" s="55" t="s">
        <v>35</v>
      </c>
      <c r="K107" s="123">
        <f t="shared" si="3"/>
        <v>11000</v>
      </c>
      <c r="L107" s="127"/>
      <c r="M107" s="127"/>
      <c r="N107" s="127"/>
      <c r="O107" s="127">
        <v>11000</v>
      </c>
      <c r="P107" s="127"/>
      <c r="Q107" s="121">
        <f t="shared" si="4"/>
        <v>11000</v>
      </c>
      <c r="R107" s="127"/>
      <c r="S107" s="127"/>
      <c r="T107" s="127"/>
      <c r="U107" s="127"/>
      <c r="V107" s="127"/>
      <c r="W107" s="122">
        <f t="shared" si="5"/>
        <v>0</v>
      </c>
    </row>
    <row r="108" spans="1:23" s="64" customFormat="1">
      <c r="A108" s="69">
        <v>653</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654</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655</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656</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657</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658</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659</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660</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661</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662</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663</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664</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665</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666</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667</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668</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669</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670</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671</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672</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673</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674</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675</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676</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677</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678</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679</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680</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681</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682</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683</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684</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685</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686</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687</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688</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689</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690</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691</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692</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693</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694</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695</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696</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697</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698</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699</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700</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701</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702</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703</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704</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705</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706</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707</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708</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709</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710</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711</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712</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713</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714</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715</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716</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717</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718</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719</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720</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721</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722</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723</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724</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725</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726</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727</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728</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729</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730</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731</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732</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733</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734</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735</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736</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737</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738</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739</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740</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741</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742</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743</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744</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745</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746</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747</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748</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749</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750</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751</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752</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753</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754</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755</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756</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757</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758</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759</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760</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761</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762</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763</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764</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765</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766</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767</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768</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769</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770</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771</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772</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773</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774</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775</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776</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777</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778</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779</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780</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781</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782</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783</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784</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785</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786</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787</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788</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789</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790</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791</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792</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793</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794</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795</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796</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797</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798</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799</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800</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801</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802</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803</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804</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805</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806</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807</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808</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809</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810</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811</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812</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813</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814</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815</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816</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817</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818</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819</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820</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821</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822</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823</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824</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825</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826</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827</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828</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829</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830</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831</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832</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833</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834</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835</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836</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837</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838</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839</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840</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841</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842</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843</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844</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845</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846</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847</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848</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849</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850</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851</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852</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853</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854</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855</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856</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857</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858</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859</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860</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861</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862</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863</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864</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865</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866</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867</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868</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869</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870</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871</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872</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873</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874</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875</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876</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877</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878</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879</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880</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881</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882</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883</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884</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885</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886</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887</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888</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889</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890</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891</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892</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893</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894</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895</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896</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897</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898</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899</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900</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901</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902</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903</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904</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905</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906</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907</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908</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909</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910</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911</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912</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913</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914</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915</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916</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917</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918</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919</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920</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921</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922</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923</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924</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925</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926</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927</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928</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929</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930</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931</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932</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933</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934</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935</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936</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937</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938</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939</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940</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941</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942</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943</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944</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945</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946</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947</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948</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949</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950</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951</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952</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953</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954</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955</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956</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957</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958</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959</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960</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961</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962</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963</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964</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965</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966</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967</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968</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969</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970</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971</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972</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973</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974</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975</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976</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977</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978</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979</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980</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981</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982</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983</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984</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985</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986</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987</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988</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989</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990</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991</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992</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993</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994</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995</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996</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997</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998</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999</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1000</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1001</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1002</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1003</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1004</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1005</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1006</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1007</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1008</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1009</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1010</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1011</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1012</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1013</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1014</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1015</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1016</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1017</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1018</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1019</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1020</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1021</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1022</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1023</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1024</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1025</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1026</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1027</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1028</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1029</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1030</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1031</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1032</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1033</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1034</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1035</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1036</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1037</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1038</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1039</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1040</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1041</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1042</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1043</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1044</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1045</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1046</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1047</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1048</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1049</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1050</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1051</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1052</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1053</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1054</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1055</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1056</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1057</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1058</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1059</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1060</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1061</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1062</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1063</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1064</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1065</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1066</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1067</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1068</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1069</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1070</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1071</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1072</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1073</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1074</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1075</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1076</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1077</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1078</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1079</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1080</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1081</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1082</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1083</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1084</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1085</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1086</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1087</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1088</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1089</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1090</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1091</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1092</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1093</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1094</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1095</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1096</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1097</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1098</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1099</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1100</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1101</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1102</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1103</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1104</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1105</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1106</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1107</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1108</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1109</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1110</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1111</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1112</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1113</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1114</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1115</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1116</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1117</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1118</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1119</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1120</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1121</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1122</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1123</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1124</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1125</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1126</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1127</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1128</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1129</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1130</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1131</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1132</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1133</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1134</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1135</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1136</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1137</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1138</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1139</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1140</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1141</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1142</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1143</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1144</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1145</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8"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3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view="pageBreakPreview" zoomScale="55" zoomScaleNormal="55" zoomScaleSheetLayoutView="55" workbookViewId="0">
      <pane xSplit="2" ySplit="6" topLeftCell="C7" activePane="bottomRight" state="frozen"/>
      <selection pane="topRight" activeCell="C1" sqref="C1"/>
      <selection pane="bottomLeft" activeCell="A7" sqref="A7"/>
      <selection pane="bottomRight" activeCell="E11" sqref="E11"/>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ustomWidth="1" collapsed="1"/>
    <col min="16382" max="16382" width="12.625" style="23" customWidth="1" collapsed="1"/>
    <col min="16383" max="16384" width="3.875" style="23" customWidth="1" collapsed="1"/>
  </cols>
  <sheetData>
    <row r="1" spans="1:9" s="22" customFormat="1" ht="49.35" customHeight="1" thickBot="1">
      <c r="A1" s="175" t="s">
        <v>336</v>
      </c>
      <c r="B1" s="175"/>
      <c r="C1" s="175"/>
      <c r="D1" s="175"/>
      <c r="E1" s="175"/>
      <c r="F1" s="175"/>
      <c r="G1" s="175"/>
      <c r="H1" s="175"/>
    </row>
    <row r="2" spans="1:9" s="22" customFormat="1" ht="33" customHeight="1" thickTop="1">
      <c r="A2" s="176" t="s">
        <v>116</v>
      </c>
      <c r="B2" s="177"/>
      <c r="C2" s="177"/>
      <c r="D2" s="177"/>
      <c r="E2" s="177"/>
      <c r="F2" s="177"/>
      <c r="G2" s="177"/>
      <c r="H2" s="17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82" t="s">
        <v>109</v>
      </c>
      <c r="C4" s="179" t="s">
        <v>24</v>
      </c>
      <c r="D4" s="179"/>
      <c r="E4" s="179"/>
      <c r="F4" s="179"/>
      <c r="G4" s="179"/>
      <c r="H4" s="180" t="s">
        <v>31</v>
      </c>
    </row>
    <row r="5" spans="1:9" ht="21.6" customHeight="1">
      <c r="A5" s="51"/>
      <c r="B5" s="183"/>
      <c r="C5" s="181" t="s">
        <v>19</v>
      </c>
      <c r="D5" s="181"/>
      <c r="E5" s="104" t="s">
        <v>20</v>
      </c>
      <c r="F5" s="21" t="s">
        <v>26</v>
      </c>
      <c r="G5" s="49" t="s">
        <v>21</v>
      </c>
      <c r="H5" s="180"/>
    </row>
    <row r="6" spans="1:9" ht="66" customHeight="1">
      <c r="A6" s="52"/>
      <c r="B6" s="184"/>
      <c r="C6" s="89" t="s">
        <v>90</v>
      </c>
      <c r="D6" s="103" t="s">
        <v>111</v>
      </c>
      <c r="E6" s="105" t="s">
        <v>110</v>
      </c>
      <c r="F6" s="68" t="s">
        <v>112</v>
      </c>
      <c r="G6" s="67" t="s">
        <v>70</v>
      </c>
      <c r="H6" s="180"/>
    </row>
    <row r="7" spans="1:9" ht="20.25" customHeight="1">
      <c r="A7" s="100"/>
      <c r="B7" s="97"/>
      <c r="C7" s="38"/>
      <c r="D7" s="38"/>
      <c r="E7" s="38"/>
      <c r="F7" s="38"/>
      <c r="G7" s="38"/>
      <c r="H7" s="39"/>
    </row>
    <row r="8" spans="1:9" ht="60" customHeight="1">
      <c r="A8" s="45">
        <v>1</v>
      </c>
      <c r="B8" s="98" t="s">
        <v>114</v>
      </c>
      <c r="C8" s="117">
        <v>10950641</v>
      </c>
      <c r="D8" s="117">
        <v>12074978</v>
      </c>
      <c r="E8" s="117">
        <v>30981425</v>
      </c>
      <c r="F8" s="117">
        <v>6055</v>
      </c>
      <c r="G8" s="117">
        <v>15271</v>
      </c>
      <c r="H8" s="126"/>
      <c r="I8" s="107"/>
    </row>
    <row r="9" spans="1:9" ht="60" customHeight="1">
      <c r="A9" s="46">
        <v>2</v>
      </c>
      <c r="B9" s="99" t="s">
        <v>115</v>
      </c>
      <c r="C9" s="117">
        <v>1118508</v>
      </c>
      <c r="D9" s="117">
        <v>4061156</v>
      </c>
      <c r="E9" s="117">
        <v>0</v>
      </c>
      <c r="F9" s="117">
        <v>3015568</v>
      </c>
      <c r="G9" s="117">
        <v>66108332</v>
      </c>
      <c r="H9" s="18" t="s">
        <v>344</v>
      </c>
    </row>
    <row r="10" spans="1:9" ht="60" customHeight="1">
      <c r="A10" s="46">
        <v>3</v>
      </c>
      <c r="B10" s="108" t="s">
        <v>113</v>
      </c>
      <c r="C10" s="117">
        <v>4017947</v>
      </c>
      <c r="D10" s="117">
        <v>6076905</v>
      </c>
      <c r="E10" s="117">
        <v>30981425</v>
      </c>
      <c r="F10" s="117">
        <v>732854</v>
      </c>
      <c r="G10" s="117">
        <v>37669367</v>
      </c>
      <c r="H10" s="137" t="s">
        <v>346</v>
      </c>
    </row>
    <row r="11" spans="1:9" ht="60" customHeight="1">
      <c r="A11" s="46">
        <v>4</v>
      </c>
      <c r="B11" s="99" t="s">
        <v>98</v>
      </c>
      <c r="C11" s="117">
        <v>4595174</v>
      </c>
      <c r="D11" s="117">
        <v>9405159</v>
      </c>
      <c r="E11" s="117">
        <v>0</v>
      </c>
      <c r="F11" s="117">
        <v>0</v>
      </c>
      <c r="G11" s="117">
        <v>30667959</v>
      </c>
      <c r="H11" s="137" t="s">
        <v>345</v>
      </c>
    </row>
    <row r="12" spans="1:9" ht="60" customHeight="1">
      <c r="A12" s="46">
        <v>5</v>
      </c>
      <c r="B12" s="106" t="s">
        <v>100</v>
      </c>
      <c r="C12" s="172" t="s">
        <v>46</v>
      </c>
      <c r="D12" s="173"/>
      <c r="E12" s="173"/>
      <c r="F12" s="174"/>
      <c r="G12" s="117">
        <v>335612</v>
      </c>
      <c r="H12" s="18"/>
    </row>
    <row r="13" spans="1:9" s="24" customFormat="1" ht="60" customHeight="1">
      <c r="A13" s="47">
        <v>6</v>
      </c>
      <c r="B13" s="48" t="s">
        <v>99</v>
      </c>
      <c r="C13" s="114">
        <f>C8+C9-C10-C11</f>
        <v>3456028</v>
      </c>
      <c r="D13" s="115">
        <f>D8+D9-D10-D11</f>
        <v>654070</v>
      </c>
      <c r="E13" s="116">
        <f>E8+E9-E10-E11</f>
        <v>0</v>
      </c>
      <c r="F13" s="116">
        <f>F8+F9-F10-F11</f>
        <v>2288769</v>
      </c>
      <c r="G13" s="116">
        <f>G8+G9-G10-G11-G12</f>
        <v>-2549335</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7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zoomScaleNormal="100" workbookViewId="0">
      <pane xSplit="1" ySplit="2" topLeftCell="B3" activePane="bottomRight" state="frozenSplit"/>
      <selection activeCell="B3" sqref="B3"/>
      <selection pane="topRight" activeCell="B3" sqref="B3"/>
      <selection pane="bottomLeft" activeCell="B3" sqref="B3"/>
      <selection pane="bottomRight" activeCell="B8" sqref="B8"/>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5" t="s">
        <v>337</v>
      </c>
      <c r="B1" s="186"/>
    </row>
    <row r="2" spans="1:2" ht="25.5" customHeight="1" thickTop="1">
      <c r="A2" s="41" t="s">
        <v>14</v>
      </c>
      <c r="B2" s="42" t="s">
        <v>22</v>
      </c>
    </row>
    <row r="3" spans="1:2" ht="51">
      <c r="A3" s="138" t="s">
        <v>347</v>
      </c>
      <c r="B3" s="44" t="s">
        <v>348</v>
      </c>
    </row>
    <row r="4" spans="1:2">
      <c r="A4" s="138" t="s">
        <v>349</v>
      </c>
      <c r="B4" s="44" t="s">
        <v>436</v>
      </c>
    </row>
    <row r="5" spans="1:2" ht="38.25">
      <c r="A5" s="138" t="s">
        <v>350</v>
      </c>
      <c r="B5" s="44" t="s">
        <v>351</v>
      </c>
    </row>
    <row r="6" spans="1:2" ht="38.25">
      <c r="A6" s="138" t="s">
        <v>352</v>
      </c>
      <c r="B6" s="44" t="s">
        <v>353</v>
      </c>
    </row>
    <row r="7" spans="1:2" ht="25.5">
      <c r="A7" s="138" t="s">
        <v>354</v>
      </c>
      <c r="B7" s="44" t="s">
        <v>355</v>
      </c>
    </row>
    <row r="8" spans="1:2" ht="25.5">
      <c r="A8" s="138" t="s">
        <v>356</v>
      </c>
      <c r="B8" s="44" t="s">
        <v>357</v>
      </c>
    </row>
    <row r="9" spans="1:2" ht="38.25">
      <c r="A9" s="138" t="s">
        <v>358</v>
      </c>
      <c r="B9" s="44" t="s">
        <v>359</v>
      </c>
    </row>
    <row r="10" spans="1:2">
      <c r="A10" s="138" t="s">
        <v>360</v>
      </c>
      <c r="B10" s="44" t="s">
        <v>361</v>
      </c>
    </row>
    <row r="11" spans="1:2" ht="25.5">
      <c r="A11" s="138" t="s">
        <v>362</v>
      </c>
      <c r="B11" s="44" t="s">
        <v>363</v>
      </c>
    </row>
    <row r="12" spans="1:2" ht="76.5">
      <c r="A12" s="138" t="s">
        <v>364</v>
      </c>
      <c r="B12" s="44" t="s">
        <v>365</v>
      </c>
    </row>
    <row r="13" spans="1:2">
      <c r="A13" s="138" t="s">
        <v>366</v>
      </c>
      <c r="B13" s="44" t="s">
        <v>367</v>
      </c>
    </row>
    <row r="14" spans="1:2" ht="76.5">
      <c r="A14" s="138" t="s">
        <v>368</v>
      </c>
      <c r="B14" s="44" t="s">
        <v>369</v>
      </c>
    </row>
    <row r="15" spans="1:2" ht="76.5">
      <c r="A15" s="138" t="s">
        <v>370</v>
      </c>
      <c r="B15" s="44" t="s">
        <v>371</v>
      </c>
    </row>
    <row r="16" spans="1:2" ht="76.5">
      <c r="A16" s="138" t="s">
        <v>372</v>
      </c>
      <c r="B16" s="44" t="s">
        <v>373</v>
      </c>
    </row>
    <row r="17" spans="1:2" ht="51">
      <c r="A17" s="138" t="s">
        <v>374</v>
      </c>
      <c r="B17" s="44" t="s">
        <v>375</v>
      </c>
    </row>
    <row r="18" spans="1:2" ht="76.5">
      <c r="A18" s="138" t="s">
        <v>376</v>
      </c>
      <c r="B18" s="44" t="s">
        <v>377</v>
      </c>
    </row>
    <row r="19" spans="1:2">
      <c r="A19" s="138" t="s">
        <v>378</v>
      </c>
      <c r="B19" s="44" t="s">
        <v>379</v>
      </c>
    </row>
    <row r="20" spans="1:2" ht="51">
      <c r="A20" s="138" t="s">
        <v>380</v>
      </c>
      <c r="B20" s="44" t="s">
        <v>381</v>
      </c>
    </row>
    <row r="21" spans="1:2">
      <c r="A21" s="138" t="s">
        <v>382</v>
      </c>
      <c r="B21" s="44" t="s">
        <v>383</v>
      </c>
    </row>
    <row r="22" spans="1:2">
      <c r="A22" s="138" t="s">
        <v>384</v>
      </c>
      <c r="B22" s="44" t="s">
        <v>385</v>
      </c>
    </row>
    <row r="23" spans="1:2">
      <c r="A23" s="138" t="s">
        <v>386</v>
      </c>
      <c r="B23" s="44" t="s">
        <v>387</v>
      </c>
    </row>
    <row r="24" spans="1:2">
      <c r="A24" s="138" t="s">
        <v>388</v>
      </c>
      <c r="B24" s="44" t="s">
        <v>389</v>
      </c>
    </row>
    <row r="25" spans="1:2">
      <c r="A25" s="138" t="s">
        <v>390</v>
      </c>
      <c r="B25" s="44" t="s">
        <v>391</v>
      </c>
    </row>
    <row r="26" spans="1:2">
      <c r="A26" s="138" t="s">
        <v>392</v>
      </c>
      <c r="B26" s="44" t="s">
        <v>393</v>
      </c>
    </row>
    <row r="27" spans="1:2" ht="25.5">
      <c r="A27" s="138" t="s">
        <v>394</v>
      </c>
      <c r="B27" s="44" t="s">
        <v>395</v>
      </c>
    </row>
    <row r="28" spans="1:2">
      <c r="A28" s="138" t="s">
        <v>396</v>
      </c>
      <c r="B28" s="44" t="s">
        <v>397</v>
      </c>
    </row>
    <row r="29" spans="1:2">
      <c r="A29" s="138" t="s">
        <v>398</v>
      </c>
      <c r="B29" s="44" t="s">
        <v>399</v>
      </c>
    </row>
    <row r="30" spans="1:2">
      <c r="A30" s="138" t="s">
        <v>400</v>
      </c>
      <c r="B30" s="44" t="s">
        <v>401</v>
      </c>
    </row>
    <row r="31" spans="1:2" ht="25.5">
      <c r="A31" s="138" t="s">
        <v>402</v>
      </c>
      <c r="B31" s="44" t="s">
        <v>403</v>
      </c>
    </row>
    <row r="32" spans="1:2">
      <c r="A32" s="138" t="s">
        <v>404</v>
      </c>
      <c r="B32" s="44" t="s">
        <v>405</v>
      </c>
    </row>
    <row r="33" spans="1:2">
      <c r="A33" s="138" t="s">
        <v>406</v>
      </c>
      <c r="B33" s="44" t="s">
        <v>407</v>
      </c>
    </row>
    <row r="34" spans="1:2" ht="38.25">
      <c r="A34" s="138" t="s">
        <v>408</v>
      </c>
      <c r="B34" s="44" t="s">
        <v>409</v>
      </c>
    </row>
    <row r="35" spans="1:2">
      <c r="A35" s="138" t="s">
        <v>410</v>
      </c>
      <c r="B35" s="44" t="s">
        <v>411</v>
      </c>
    </row>
    <row r="36" spans="1:2">
      <c r="A36" s="138" t="s">
        <v>412</v>
      </c>
      <c r="B36" s="44" t="s">
        <v>413</v>
      </c>
    </row>
    <row r="37" spans="1:2">
      <c r="A37" s="138" t="s">
        <v>414</v>
      </c>
      <c r="B37" s="44" t="s">
        <v>415</v>
      </c>
    </row>
    <row r="38" spans="1:2">
      <c r="A38" s="138" t="s">
        <v>416</v>
      </c>
      <c r="B38" s="44" t="s">
        <v>417</v>
      </c>
    </row>
    <row r="39" spans="1:2">
      <c r="A39" s="138" t="s">
        <v>418</v>
      </c>
      <c r="B39" s="44" t="s">
        <v>419</v>
      </c>
    </row>
    <row r="40" spans="1:2">
      <c r="A40" s="138" t="s">
        <v>420</v>
      </c>
      <c r="B40" s="44" t="s">
        <v>421</v>
      </c>
    </row>
    <row r="41" spans="1:2">
      <c r="A41" s="138" t="s">
        <v>422</v>
      </c>
      <c r="B41" s="44" t="s">
        <v>423</v>
      </c>
    </row>
    <row r="42" spans="1:2" ht="25.5">
      <c r="A42" s="138" t="s">
        <v>424</v>
      </c>
      <c r="B42" s="44" t="s">
        <v>425</v>
      </c>
    </row>
    <row r="43" spans="1:2" ht="25.5">
      <c r="A43" s="138" t="s">
        <v>426</v>
      </c>
      <c r="B43" s="44" t="s">
        <v>427</v>
      </c>
    </row>
    <row r="44" spans="1:2">
      <c r="A44" s="138" t="s">
        <v>428</v>
      </c>
      <c r="B44" s="44" t="s">
        <v>429</v>
      </c>
    </row>
    <row r="45" spans="1:2" ht="25.5">
      <c r="A45" s="138" t="s">
        <v>430</v>
      </c>
      <c r="B45" s="44" t="s">
        <v>431</v>
      </c>
    </row>
    <row r="46" spans="1:2">
      <c r="A46" s="138" t="s">
        <v>432</v>
      </c>
      <c r="B46" s="44" t="s">
        <v>433</v>
      </c>
    </row>
    <row r="47" spans="1:2" ht="38.25">
      <c r="A47" s="138" t="s">
        <v>434</v>
      </c>
      <c r="B47" s="44" t="s">
        <v>435</v>
      </c>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8"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2018-12-07T23:35:28Z</cp:lastPrinted>
  <dcterms:created xsi:type="dcterms:W3CDTF">2013-01-16T05:24:21Z</dcterms:created>
  <dcterms:modified xsi:type="dcterms:W3CDTF">2021-11-19T16:43:15Z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